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mcguinness\Desktop\"/>
    </mc:Choice>
  </mc:AlternateContent>
  <workbookProtection workbookAlgorithmName="SHA-512" workbookHashValue="NnGYmw7xFybcVMEo4a/c2sWMA0cjZraC5nlvmWKWa25Xv3CHw7QuVZiB7x+2LMEH/Gvlt5bO3QVC14QoH8ZUXQ==" workbookSaltValue="WAvKRM8cBUrNAZ+J0dQHoA==" workbookSpinCount="100000" lockStructure="1"/>
  <bookViews>
    <workbookView xWindow="0" yWindow="0" windowWidth="15360" windowHeight="6180"/>
  </bookViews>
  <sheets>
    <sheet name="Instruction" sheetId="7" r:id="rId1"/>
    <sheet name="Error Check" sheetId="8" r:id="rId2"/>
    <sheet name="Attestation Questionnaire" sheetId="3" r:id="rId3"/>
    <sheet name="DATA" sheetId="9" state="hidden" r:id="rId4"/>
    <sheet name="Lookups" sheetId="5" state="hidden" r:id="rId5"/>
  </sheets>
  <definedNames>
    <definedName name="cu_names">Lookups!$F$2:$F$226</definedName>
    <definedName name="file_valid">Instruction!$H$3</definedName>
    <definedName name="filename_valid">Instruction!$B$19</definedName>
    <definedName name="Options">Lookups!$B$2:$B$5</definedName>
    <definedName name="_xlnm.Print_Area" localSheetId="2">'Attestation Questionnaire'!$A$1:$K$252</definedName>
    <definedName name="_xlnm.Print_Area" localSheetId="0">Instruction!$A$1:$L$51</definedName>
    <definedName name="_xlnm.Print_Titles" localSheetId="2">'Attestation Questionnaire'!$1:$1</definedName>
    <definedName name="_xlnm.Print_Titles" localSheetId="1">'Error Check'!$1:$1</definedName>
    <definedName name="regno_selected">Lookups!$G$2:$G$226</definedName>
    <definedName name="selected_credit_union">Instruction!$B$13</definedName>
    <definedName name="selected_regno">Lookups!$B$11</definedName>
    <definedName name="service_provider">Lookups!$D$2:$D$3</definedName>
    <definedName name="workbook_name">Lookups!$B$8</definedName>
    <definedName name="worksheet_name">Instruction!$D$7</definedName>
  </definedNames>
  <calcPr calcId="162913"/>
</workbook>
</file>

<file path=xl/calcChain.xml><?xml version="1.0" encoding="utf-8"?>
<calcChain xmlns="http://schemas.openxmlformats.org/spreadsheetml/2006/main">
  <c r="D3" i="9" l="1"/>
  <c r="D2" i="9"/>
  <c r="A7" i="8" l="1"/>
  <c r="A6" i="8"/>
  <c r="A5" i="8"/>
  <c r="A4" i="8"/>
  <c r="A3" i="8"/>
  <c r="A16" i="8" l="1"/>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E89" i="9" l="1"/>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D89" i="9"/>
  <c r="D88" i="9"/>
  <c r="D87" i="9"/>
  <c r="D86" i="9"/>
  <c r="D85" i="9"/>
  <c r="D84" i="9"/>
  <c r="D83" i="9"/>
  <c r="D82" i="9"/>
  <c r="D81" i="9"/>
  <c r="D80" i="9"/>
  <c r="D79" i="9"/>
  <c r="D78" i="9"/>
  <c r="D75" i="9"/>
  <c r="C75" i="9"/>
  <c r="A75" i="9"/>
  <c r="D77" i="9"/>
  <c r="D76" i="9"/>
  <c r="D74" i="9"/>
  <c r="D73" i="9"/>
  <c r="D72" i="9"/>
  <c r="D71" i="9"/>
  <c r="D70" i="9"/>
  <c r="D69" i="9"/>
  <c r="D68" i="9"/>
  <c r="D67" i="9"/>
  <c r="D66" i="9"/>
  <c r="D65" i="9"/>
  <c r="D64" i="9"/>
  <c r="D63" i="9"/>
  <c r="D62" i="9"/>
  <c r="D61" i="9"/>
  <c r="D60" i="9"/>
  <c r="D59" i="9"/>
  <c r="D58" i="9"/>
  <c r="D57" i="9"/>
  <c r="D56" i="9"/>
  <c r="D55" i="9"/>
  <c r="D54" i="9"/>
  <c r="D53" i="9"/>
  <c r="D52" i="9"/>
  <c r="D51" i="9"/>
  <c r="D50" i="9"/>
  <c r="D49" i="9"/>
  <c r="D48" i="9"/>
  <c r="D47" i="9"/>
  <c r="C74" i="9"/>
  <c r="C73" i="9"/>
  <c r="C72" i="9"/>
  <c r="C71" i="9"/>
  <c r="C70" i="9"/>
  <c r="C69" i="9"/>
  <c r="C68" i="9"/>
  <c r="C67" i="9"/>
  <c r="C66" i="9"/>
  <c r="C65" i="9"/>
  <c r="C64" i="9"/>
  <c r="C63" i="9"/>
  <c r="C62" i="9"/>
  <c r="C61" i="9"/>
  <c r="C60" i="9"/>
  <c r="C59" i="9"/>
  <c r="C52" i="9"/>
  <c r="C51" i="9"/>
  <c r="C50" i="9"/>
  <c r="C49" i="9"/>
  <c r="C48" i="9"/>
  <c r="C47" i="9"/>
  <c r="D46" i="9"/>
  <c r="D45" i="9"/>
  <c r="D44" i="9"/>
  <c r="D43" i="9"/>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C89" i="9"/>
  <c r="C88" i="9"/>
  <c r="C87" i="9"/>
  <c r="C86" i="9"/>
  <c r="C85" i="9"/>
  <c r="C84" i="9"/>
  <c r="C83" i="9"/>
  <c r="C82" i="9"/>
  <c r="C81" i="9"/>
  <c r="C80" i="9"/>
  <c r="C79" i="9"/>
  <c r="C78" i="9"/>
  <c r="A76" i="9"/>
  <c r="A77" i="9"/>
  <c r="A78" i="9"/>
  <c r="A79" i="9"/>
  <c r="A80" i="9"/>
  <c r="A81" i="9"/>
  <c r="A82" i="9"/>
  <c r="A83" i="9"/>
  <c r="A84" i="9"/>
  <c r="A85" i="9"/>
  <c r="A86" i="9"/>
  <c r="A87" i="9"/>
  <c r="A88" i="9"/>
  <c r="A89" i="9"/>
  <c r="C77" i="9"/>
  <c r="C76" i="9"/>
  <c r="A60" i="9"/>
  <c r="A61" i="9"/>
  <c r="A62" i="9"/>
  <c r="A63" i="9"/>
  <c r="A64" i="9"/>
  <c r="A65" i="9"/>
  <c r="A66" i="9"/>
  <c r="A67" i="9"/>
  <c r="A68" i="9"/>
  <c r="A69" i="9"/>
  <c r="A70" i="9"/>
  <c r="A71" i="9"/>
  <c r="A72" i="9"/>
  <c r="A73" i="9"/>
  <c r="A74" i="9"/>
  <c r="C58" i="9"/>
  <c r="C57" i="9"/>
  <c r="C56" i="9"/>
  <c r="C55" i="9"/>
  <c r="C54" i="9"/>
  <c r="C53" i="9"/>
  <c r="A51" i="9"/>
  <c r="A52" i="9"/>
  <c r="A53" i="9"/>
  <c r="A54" i="9"/>
  <c r="A55" i="9"/>
  <c r="A56" i="9"/>
  <c r="A57" i="9"/>
  <c r="A58" i="9"/>
  <c r="A59" i="9"/>
  <c r="C46" i="9"/>
  <c r="C45" i="9"/>
  <c r="C44" i="9"/>
  <c r="C43" i="9"/>
  <c r="C42" i="9"/>
  <c r="C41" i="9"/>
  <c r="C40" i="9"/>
  <c r="C39" i="9"/>
  <c r="C38" i="9"/>
  <c r="C37" i="9"/>
  <c r="C36" i="9"/>
  <c r="C35" i="9"/>
  <c r="A32" i="9"/>
  <c r="A33" i="9"/>
  <c r="A34" i="9"/>
  <c r="A35" i="9"/>
  <c r="A36" i="9"/>
  <c r="A37" i="9"/>
  <c r="A38" i="9"/>
  <c r="A39" i="9"/>
  <c r="A40" i="9"/>
  <c r="A41" i="9"/>
  <c r="A42" i="9"/>
  <c r="A43" i="9"/>
  <c r="A44" i="9"/>
  <c r="A45" i="9"/>
  <c r="A46" i="9"/>
  <c r="A47" i="9"/>
  <c r="A48" i="9"/>
  <c r="A49" i="9"/>
  <c r="A50" i="9"/>
  <c r="C34" i="9"/>
  <c r="C33" i="9"/>
  <c r="C32" i="9"/>
  <c r="C31" i="9"/>
  <c r="C30" i="9"/>
  <c r="C29" i="9"/>
  <c r="C28" i="9"/>
  <c r="C27" i="9"/>
  <c r="C26" i="9"/>
  <c r="C25" i="9"/>
  <c r="C24" i="9"/>
  <c r="C23" i="9"/>
  <c r="C22" i="9"/>
  <c r="C21" i="9"/>
  <c r="C20" i="9"/>
  <c r="C19" i="9"/>
  <c r="C18" i="9"/>
  <c r="C17" i="9"/>
  <c r="C16" i="9"/>
  <c r="C15" i="9"/>
  <c r="C14" i="9"/>
  <c r="C13" i="9"/>
  <c r="C12" i="9"/>
  <c r="C11" i="9"/>
  <c r="A2" i="9" l="1"/>
  <c r="A3" i="9"/>
  <c r="C10" i="9"/>
  <c r="C9" i="9"/>
  <c r="C8" i="9"/>
  <c r="C7" i="9"/>
  <c r="C6" i="9"/>
  <c r="C5" i="9"/>
  <c r="C4" i="9"/>
  <c r="A5" i="9" l="1"/>
  <c r="A6" i="9"/>
  <c r="A7" i="9"/>
  <c r="A8" i="9"/>
  <c r="A9" i="9"/>
  <c r="A10" i="9"/>
  <c r="A11" i="9"/>
  <c r="A12" i="9"/>
  <c r="A13" i="9"/>
  <c r="A14" i="9"/>
  <c r="A15" i="9"/>
  <c r="A16" i="9"/>
  <c r="A17" i="9"/>
  <c r="A18" i="9"/>
  <c r="A19" i="9"/>
  <c r="A20" i="9"/>
  <c r="A21" i="9"/>
  <c r="A22" i="9"/>
  <c r="A23" i="9"/>
  <c r="A24" i="9"/>
  <c r="A25" i="9"/>
  <c r="A26" i="9"/>
  <c r="A27" i="9"/>
  <c r="A28" i="9"/>
  <c r="A29" i="9"/>
  <c r="A30" i="9"/>
  <c r="A31" i="9"/>
  <c r="A4" i="9"/>
  <c r="J247" i="3"/>
  <c r="J245" i="3"/>
  <c r="J243" i="3"/>
  <c r="J241" i="3"/>
  <c r="J239" i="3"/>
  <c r="J237" i="3"/>
  <c r="J233" i="3"/>
  <c r="J231" i="3"/>
  <c r="J229" i="3"/>
  <c r="J227" i="3"/>
  <c r="J225" i="3"/>
  <c r="J223" i="3"/>
  <c r="J219" i="3"/>
  <c r="J217" i="3"/>
  <c r="J213" i="3"/>
  <c r="J211" i="3"/>
  <c r="J209" i="3"/>
  <c r="J207" i="3"/>
  <c r="J205" i="3"/>
  <c r="J203" i="3"/>
  <c r="J201" i="3"/>
  <c r="J197" i="3"/>
  <c r="J195" i="3"/>
  <c r="J193" i="3"/>
  <c r="J189" i="3"/>
  <c r="J187" i="3"/>
  <c r="J185" i="3"/>
  <c r="J183" i="3"/>
  <c r="J181" i="3"/>
  <c r="J179" i="3"/>
  <c r="J177" i="3"/>
  <c r="J175" i="3"/>
  <c r="J173" i="3"/>
  <c r="J171" i="3"/>
  <c r="J169" i="3"/>
  <c r="J167" i="3"/>
  <c r="J165" i="3"/>
  <c r="J161" i="3"/>
  <c r="J159" i="3"/>
  <c r="J157" i="3"/>
  <c r="J155" i="3"/>
  <c r="J153" i="3"/>
  <c r="J151" i="3"/>
  <c r="J146" i="3"/>
  <c r="J144" i="3"/>
  <c r="J142" i="3"/>
  <c r="J140" i="3"/>
  <c r="J138" i="3"/>
  <c r="J136" i="3"/>
  <c r="J132" i="3"/>
  <c r="J129" i="3"/>
  <c r="J123" i="3"/>
  <c r="J120" i="3"/>
  <c r="J117" i="3"/>
  <c r="J114" i="3"/>
  <c r="J110" i="3"/>
  <c r="J107" i="3"/>
  <c r="J102" i="3"/>
  <c r="J97" i="3"/>
  <c r="J95" i="3"/>
  <c r="J92" i="3"/>
  <c r="J88" i="3"/>
  <c r="J84" i="3"/>
  <c r="J77" i="3"/>
  <c r="J71" i="3"/>
  <c r="J69" i="3"/>
  <c r="J64" i="3"/>
  <c r="J61" i="3"/>
  <c r="J54" i="3"/>
  <c r="J51" i="3"/>
  <c r="J48" i="3"/>
  <c r="J44" i="3" l="1"/>
  <c r="J40" i="3"/>
  <c r="J38" i="3"/>
  <c r="J36" i="3"/>
  <c r="J34" i="3"/>
  <c r="J32" i="3"/>
  <c r="J30" i="3"/>
  <c r="J28" i="3"/>
  <c r="J13" i="3"/>
  <c r="J9" i="3"/>
  <c r="J4" i="3"/>
  <c r="A11" i="8" l="1"/>
  <c r="A15" i="8"/>
  <c r="A14" i="8"/>
  <c r="A13" i="8"/>
  <c r="A12" i="8"/>
  <c r="A10" i="8"/>
  <c r="A9" i="8"/>
  <c r="A8" i="8"/>
  <c r="A2" i="8"/>
  <c r="B11" i="5" l="1"/>
  <c r="B8" i="5"/>
  <c r="B4" i="8" s="1"/>
  <c r="C4" i="8" s="1"/>
  <c r="B19" i="7" l="1"/>
  <c r="B3" i="8"/>
  <c r="C3" i="8" s="1"/>
  <c r="B86" i="8"/>
  <c r="C86" i="8" s="1"/>
  <c r="B82" i="8"/>
  <c r="C82" i="8" s="1"/>
  <c r="B78" i="8"/>
  <c r="C78" i="8" s="1"/>
  <c r="B74" i="8"/>
  <c r="C74" i="8" s="1"/>
  <c r="B76" i="8"/>
  <c r="C76" i="8" s="1"/>
  <c r="B75" i="8"/>
  <c r="C75" i="8" s="1"/>
  <c r="B85" i="8"/>
  <c r="C85" i="8" s="1"/>
  <c r="B81" i="8"/>
  <c r="C81" i="8" s="1"/>
  <c r="B77" i="8"/>
  <c r="C77" i="8" s="1"/>
  <c r="B73" i="8"/>
  <c r="C73" i="8" s="1"/>
  <c r="B83" i="8"/>
  <c r="C83" i="8" s="1"/>
  <c r="B84" i="8"/>
  <c r="C84" i="8" s="1"/>
  <c r="B80" i="8"/>
  <c r="C80" i="8" s="1"/>
  <c r="B79" i="8"/>
  <c r="C79" i="8" s="1"/>
  <c r="B56" i="8"/>
  <c r="C56" i="8" s="1"/>
  <c r="B72" i="8"/>
  <c r="C72" i="8" s="1"/>
  <c r="B68" i="8"/>
  <c r="C68" i="8" s="1"/>
  <c r="B64" i="8"/>
  <c r="C64" i="8" s="1"/>
  <c r="B60" i="8"/>
  <c r="C60" i="8" s="1"/>
  <c r="B66" i="8"/>
  <c r="C66" i="8" s="1"/>
  <c r="B58" i="8"/>
  <c r="C58" i="8" s="1"/>
  <c r="B69" i="8"/>
  <c r="C69" i="8" s="1"/>
  <c r="B57" i="8"/>
  <c r="C57" i="8" s="1"/>
  <c r="B71" i="8"/>
  <c r="C71" i="8" s="1"/>
  <c r="B67" i="8"/>
  <c r="C67" i="8" s="1"/>
  <c r="B63" i="8"/>
  <c r="C63" i="8" s="1"/>
  <c r="B59" i="8"/>
  <c r="C59" i="8" s="1"/>
  <c r="B70" i="8"/>
  <c r="C70" i="8" s="1"/>
  <c r="B62" i="8"/>
  <c r="C62" i="8" s="1"/>
  <c r="B65" i="8"/>
  <c r="C65" i="8" s="1"/>
  <c r="B61" i="8"/>
  <c r="C61" i="8" s="1"/>
  <c r="B54" i="8"/>
  <c r="C54" i="8" s="1"/>
  <c r="B55" i="8"/>
  <c r="C55" i="8" s="1"/>
  <c r="B52" i="8"/>
  <c r="C52" i="8" s="1"/>
  <c r="B53" i="8"/>
  <c r="C53" i="8" s="1"/>
  <c r="B50" i="8"/>
  <c r="C50" i="8" s="1"/>
  <c r="B51" i="8"/>
  <c r="C51" i="8" s="1"/>
  <c r="B49" i="8"/>
  <c r="C49" i="8" s="1"/>
  <c r="B47" i="8"/>
  <c r="C47" i="8" s="1"/>
  <c r="B48" i="8"/>
  <c r="C48" i="8" s="1"/>
  <c r="B45" i="8"/>
  <c r="C45" i="8" s="1"/>
  <c r="B46" i="8"/>
  <c r="C46" i="8" s="1"/>
  <c r="B43" i="8"/>
  <c r="C43" i="8" s="1"/>
  <c r="B44" i="8"/>
  <c r="C44" i="8" s="1"/>
  <c r="B41" i="8"/>
  <c r="C41" i="8" s="1"/>
  <c r="B42" i="8"/>
  <c r="C42" i="8" s="1"/>
  <c r="B39" i="8"/>
  <c r="C39" i="8" s="1"/>
  <c r="B40" i="8"/>
  <c r="C40" i="8" s="1"/>
  <c r="B37" i="8"/>
  <c r="C37" i="8" s="1"/>
  <c r="B38" i="8"/>
  <c r="C38" i="8" s="1"/>
  <c r="B35" i="8"/>
  <c r="C35" i="8" s="1"/>
  <c r="B36" i="8"/>
  <c r="C36" i="8" s="1"/>
  <c r="B33" i="8"/>
  <c r="C33" i="8" s="1"/>
  <c r="B34" i="8"/>
  <c r="C34" i="8" s="1"/>
  <c r="B31" i="8"/>
  <c r="C31" i="8" s="1"/>
  <c r="B32" i="8"/>
  <c r="C32" i="8" s="1"/>
  <c r="B30" i="8"/>
  <c r="C30" i="8" s="1"/>
  <c r="B28" i="8"/>
  <c r="C28" i="8" s="1"/>
  <c r="B29" i="8"/>
  <c r="C29" i="8" s="1"/>
  <c r="B26" i="8"/>
  <c r="C26" i="8" s="1"/>
  <c r="B27" i="8"/>
  <c r="C27" i="8" s="1"/>
  <c r="B24" i="8"/>
  <c r="C24" i="8" s="1"/>
  <c r="B25" i="8"/>
  <c r="C25" i="8" s="1"/>
  <c r="B22" i="8"/>
  <c r="C22" i="8" s="1"/>
  <c r="B23" i="8"/>
  <c r="C23" i="8" s="1"/>
  <c r="B20" i="8"/>
  <c r="C20" i="8" s="1"/>
  <c r="B21" i="8"/>
  <c r="C21" i="8" s="1"/>
  <c r="B18" i="8"/>
  <c r="C18" i="8" s="1"/>
  <c r="B19" i="8"/>
  <c r="C19" i="8" s="1"/>
  <c r="B16" i="8"/>
  <c r="C16" i="8" s="1"/>
  <c r="B17" i="8"/>
  <c r="C17" i="8" s="1"/>
  <c r="B15" i="8"/>
  <c r="C15" i="8" s="1"/>
  <c r="B11" i="8"/>
  <c r="C11" i="8" s="1"/>
  <c r="B7" i="8"/>
  <c r="C7" i="8" s="1"/>
  <c r="B12" i="8"/>
  <c r="C12" i="8" s="1"/>
  <c r="B14" i="8"/>
  <c r="C14" i="8" s="1"/>
  <c r="B10" i="8"/>
  <c r="C10" i="8" s="1"/>
  <c r="B6" i="8"/>
  <c r="C6" i="8" s="1"/>
  <c r="B8" i="8"/>
  <c r="C8" i="8" s="1"/>
  <c r="B13" i="8"/>
  <c r="C13" i="8" s="1"/>
  <c r="B9" i="8"/>
  <c r="C9" i="8" s="1"/>
  <c r="B2" i="8"/>
  <c r="B5" i="8"/>
  <c r="C5" i="8" s="1"/>
  <c r="B80" i="9"/>
  <c r="B84" i="9"/>
  <c r="B61" i="9"/>
  <c r="B67" i="9"/>
  <c r="B73" i="9"/>
  <c r="B54" i="9"/>
  <c r="B32" i="9"/>
  <c r="B38" i="9"/>
  <c r="B44" i="9"/>
  <c r="B50" i="9"/>
  <c r="B77" i="9"/>
  <c r="B79" i="9"/>
  <c r="B81" i="9"/>
  <c r="B83" i="9"/>
  <c r="B85" i="9"/>
  <c r="B87" i="9"/>
  <c r="B89" i="9"/>
  <c r="B60" i="9"/>
  <c r="B62" i="9"/>
  <c r="B64" i="9"/>
  <c r="B66" i="9"/>
  <c r="B68" i="9"/>
  <c r="B70" i="9"/>
  <c r="B72" i="9"/>
  <c r="B74" i="9"/>
  <c r="B51" i="9"/>
  <c r="B53" i="9"/>
  <c r="B55" i="9"/>
  <c r="B57" i="9"/>
  <c r="B59" i="9"/>
  <c r="B33" i="9"/>
  <c r="B35" i="9"/>
  <c r="B37" i="9"/>
  <c r="B39" i="9"/>
  <c r="B41" i="9"/>
  <c r="B43" i="9"/>
  <c r="B45" i="9"/>
  <c r="B47" i="9"/>
  <c r="B49" i="9"/>
  <c r="B78" i="9"/>
  <c r="B82" i="9"/>
  <c r="B88" i="9"/>
  <c r="B65" i="9"/>
  <c r="B71" i="9"/>
  <c r="B52" i="9"/>
  <c r="B58" i="9"/>
  <c r="B36" i="9"/>
  <c r="B42" i="9"/>
  <c r="B46" i="9"/>
  <c r="B75" i="9"/>
  <c r="B76" i="9"/>
  <c r="B86" i="9"/>
  <c r="B63" i="9"/>
  <c r="B69" i="9"/>
  <c r="B56" i="9"/>
  <c r="B34" i="9"/>
  <c r="B40" i="9"/>
  <c r="B48" i="9"/>
  <c r="B3" i="9"/>
  <c r="B2" i="9"/>
  <c r="B5" i="9"/>
  <c r="B9" i="9"/>
  <c r="B13" i="9"/>
  <c r="B17" i="9"/>
  <c r="B21" i="9"/>
  <c r="B25" i="9"/>
  <c r="B29" i="9"/>
  <c r="B12" i="9"/>
  <c r="B20" i="9"/>
  <c r="B28" i="9"/>
  <c r="B6" i="9"/>
  <c r="B10" i="9"/>
  <c r="B14" i="9"/>
  <c r="B18" i="9"/>
  <c r="B22" i="9"/>
  <c r="B26" i="9"/>
  <c r="B30" i="9"/>
  <c r="B16" i="9"/>
  <c r="B7" i="9"/>
  <c r="B11" i="9"/>
  <c r="B15" i="9"/>
  <c r="B19" i="9"/>
  <c r="B23" i="9"/>
  <c r="B27" i="9"/>
  <c r="B31" i="9"/>
  <c r="B4" i="9"/>
  <c r="B8" i="9"/>
  <c r="B24" i="9"/>
  <c r="G7" i="7" l="1"/>
  <c r="C2" i="8"/>
  <c r="H7" i="7" l="1"/>
  <c r="H3" i="7" s="1"/>
  <c r="F7" i="7"/>
</calcChain>
</file>

<file path=xl/sharedStrings.xml><?xml version="1.0" encoding="utf-8"?>
<sst xmlns="http://schemas.openxmlformats.org/spreadsheetml/2006/main" count="707" uniqueCount="617">
  <si>
    <t>A.N.S.A.C.Credit Union Limited</t>
  </si>
  <si>
    <t>462CU</t>
  </si>
  <si>
    <t>409CU</t>
  </si>
  <si>
    <t>Abbeyfeale Credit Union Limited</t>
  </si>
  <si>
    <t>357CU</t>
  </si>
  <si>
    <t>An Post Employees' Credit Union Limited</t>
  </si>
  <si>
    <t>87CU</t>
  </si>
  <si>
    <t>Annaduff Credit Union Limited</t>
  </si>
  <si>
    <t>281CU</t>
  </si>
  <si>
    <t>Arainn Credit Union Limited</t>
  </si>
  <si>
    <t>387CU</t>
  </si>
  <si>
    <t>Ardee Credit Union Limited</t>
  </si>
  <si>
    <t>199CU</t>
  </si>
  <si>
    <t>Arklow Credit Union Limited</t>
  </si>
  <si>
    <t>191CU</t>
  </si>
  <si>
    <t>Athboy Credit Union Limited</t>
  </si>
  <si>
    <t>269CU</t>
  </si>
  <si>
    <t>Athea and District Credit Union Limited</t>
  </si>
  <si>
    <t>242CU</t>
  </si>
  <si>
    <t>Athenry Credit Union Limited</t>
  </si>
  <si>
    <t>71CU</t>
  </si>
  <si>
    <t>Athlone Credit Union Limited</t>
  </si>
  <si>
    <t>134CU</t>
  </si>
  <si>
    <t>2CU</t>
  </si>
  <si>
    <t>B &amp; S Credit Union Limited</t>
  </si>
  <si>
    <t>265CU</t>
  </si>
  <si>
    <t>226CU</t>
  </si>
  <si>
    <t>Ballaghaderreen and District Credit Union Limited</t>
  </si>
  <si>
    <t>406CU</t>
  </si>
  <si>
    <t>Ballina Credit Union Limited</t>
  </si>
  <si>
    <t>59CU</t>
  </si>
  <si>
    <t>Ballinamore Credit Union Limited</t>
  </si>
  <si>
    <t>236CU</t>
  </si>
  <si>
    <t>Ballinasloe Credit Union (Our Lady Of Lourdes) Limited</t>
  </si>
  <si>
    <t>202CU</t>
  </si>
  <si>
    <t>Ballincollig Credit Union Limited</t>
  </si>
  <si>
    <t>347CU</t>
  </si>
  <si>
    <t>Ballinlough Credit Union Limited</t>
  </si>
  <si>
    <t>50CU</t>
  </si>
  <si>
    <t>Ballybay Credit Union Limited</t>
  </si>
  <si>
    <t>256CU</t>
  </si>
  <si>
    <t>Ballyconnell Credit Union Limited</t>
  </si>
  <si>
    <t>422CU</t>
  </si>
  <si>
    <t>171CU</t>
  </si>
  <si>
    <t>Ballygall Credit Union Limited</t>
  </si>
  <si>
    <t>189CU</t>
  </si>
  <si>
    <t>Ballymote and District Credit Union Limited</t>
  </si>
  <si>
    <t>444CU</t>
  </si>
  <si>
    <t>89CU</t>
  </si>
  <si>
    <t>Baltinglass Credit Union Limited</t>
  </si>
  <si>
    <t>364CU</t>
  </si>
  <si>
    <t>Bantry Credit Union Limited</t>
  </si>
  <si>
    <t>139CU</t>
  </si>
  <si>
    <t>Birr Credit Union Limited</t>
  </si>
  <si>
    <t>195CU</t>
  </si>
  <si>
    <t>Bishopstown Credit Union Limited</t>
  </si>
  <si>
    <t>36CU</t>
  </si>
  <si>
    <t>Black Raven Credit Union Limited</t>
  </si>
  <si>
    <t>389CU</t>
  </si>
  <si>
    <t>Blackpool Credit Union Limited</t>
  </si>
  <si>
    <t>105CU</t>
  </si>
  <si>
    <t>Blackrock Credit Union Limited</t>
  </si>
  <si>
    <t>306CU</t>
  </si>
  <si>
    <t>Blanchardstown and District Credit Union Limited</t>
  </si>
  <si>
    <t>291CU</t>
  </si>
  <si>
    <t>Blarney Credit Union Limited</t>
  </si>
  <si>
    <t>337CU</t>
  </si>
  <si>
    <t>Blessington and District Credit Union Limited</t>
  </si>
  <si>
    <t>361CU</t>
  </si>
  <si>
    <t>412CU</t>
  </si>
  <si>
    <t>Borrisokane Credit Union Limited</t>
  </si>
  <si>
    <t>376CU</t>
  </si>
  <si>
    <t>Boyle Credit Union Limited</t>
  </si>
  <si>
    <t>382CU</t>
  </si>
  <si>
    <t>Bray Credit Union Limited</t>
  </si>
  <si>
    <t>109CU</t>
  </si>
  <si>
    <t>Bruff Credit Union Limited</t>
  </si>
  <si>
    <t>340CU</t>
  </si>
  <si>
    <t>Buncrana Credit Union Limited</t>
  </si>
  <si>
    <t>274CU</t>
  </si>
  <si>
    <t>Cabra Credit Union Limited</t>
  </si>
  <si>
    <t>33CU</t>
  </si>
  <si>
    <t>368CU</t>
  </si>
  <si>
    <t>Cahir Credit Union Limited</t>
  </si>
  <si>
    <t>211CU</t>
  </si>
  <si>
    <t>Cana Credit Union Limited</t>
  </si>
  <si>
    <t>356CU</t>
  </si>
  <si>
    <t>Carlow District Credit Union Limited</t>
  </si>
  <si>
    <t>185CU</t>
  </si>
  <si>
    <t>Carrickmacross Credit Union Limited</t>
  </si>
  <si>
    <t>141CU</t>
  </si>
  <si>
    <t>Carrick-On-Shannon and District Credit Union Limited</t>
  </si>
  <si>
    <t>332CU</t>
  </si>
  <si>
    <t>Carrick-on-Suir Credit Union Limited</t>
  </si>
  <si>
    <t>37CU</t>
  </si>
  <si>
    <t>28CU</t>
  </si>
  <si>
    <t>228CU</t>
  </si>
  <si>
    <t>125CU</t>
  </si>
  <si>
    <t>Castleblayney Credit Union Limited</t>
  </si>
  <si>
    <t>52CU</t>
  </si>
  <si>
    <t>Castlecomer Credit Union Limited</t>
  </si>
  <si>
    <t>229CU</t>
  </si>
  <si>
    <t>Castlerea and District Credit Union Limited</t>
  </si>
  <si>
    <t>428CU</t>
  </si>
  <si>
    <t>Cathedral Credit Union Limited</t>
  </si>
  <si>
    <t>81CU</t>
  </si>
  <si>
    <t>Cavan Credit Union Limited</t>
  </si>
  <si>
    <t>187CU</t>
  </si>
  <si>
    <t>Celbridge District Credit Union Limited</t>
  </si>
  <si>
    <t>441CU</t>
  </si>
  <si>
    <t>455CU</t>
  </si>
  <si>
    <t>Cleariestown Credit Union Limited</t>
  </si>
  <si>
    <t>54CU</t>
  </si>
  <si>
    <t>1CU</t>
  </si>
  <si>
    <t>Clones Credit Union Limited</t>
  </si>
  <si>
    <t>100CU</t>
  </si>
  <si>
    <t>Clonmel Credit Union Limited</t>
  </si>
  <si>
    <t>14CU</t>
  </si>
  <si>
    <t>Cobh Credit Union Limited</t>
  </si>
  <si>
    <t>162CU</t>
  </si>
  <si>
    <t>206CU</t>
  </si>
  <si>
    <t>Comhar Chreidmheasa Chorca Dhuibhne Teoranta</t>
  </si>
  <si>
    <t>449CU</t>
  </si>
  <si>
    <t>Comhar Creidmheasa Cholm Cille Teoranta</t>
  </si>
  <si>
    <t>427CU</t>
  </si>
  <si>
    <t>Comhar Creidmheasa Ghaoth Dobhair Teoranta</t>
  </si>
  <si>
    <t>355CU</t>
  </si>
  <si>
    <t>Comhar Linn INTO Credit Union Limited</t>
  </si>
  <si>
    <t>393CU</t>
  </si>
  <si>
    <t>Community Credit Union Limited</t>
  </si>
  <si>
    <t>175CU</t>
  </si>
  <si>
    <t>Cooley Credit Union Limited</t>
  </si>
  <si>
    <t>262CU</t>
  </si>
  <si>
    <t>181CU</t>
  </si>
  <si>
    <t>Cootehill Credit Union Limited</t>
  </si>
  <si>
    <t>34CU</t>
  </si>
  <si>
    <t>Crosshaven-Carrigaline Credit Union Limited</t>
  </si>
  <si>
    <t>152CU</t>
  </si>
  <si>
    <t>Derg Credit Union Limited</t>
  </si>
  <si>
    <t>323CU</t>
  </si>
  <si>
    <t>Donegal (Town) Credit Union Limited</t>
  </si>
  <si>
    <t>153CU</t>
  </si>
  <si>
    <t>Donore Credit Union Limited</t>
  </si>
  <si>
    <t>133CU</t>
  </si>
  <si>
    <t>Douglas Credit Union Limited</t>
  </si>
  <si>
    <t>46CU</t>
  </si>
  <si>
    <t>Drogheda Credit Union Limited</t>
  </si>
  <si>
    <t>23CU</t>
  </si>
  <si>
    <t>Drumshanbo Credit Union Limited</t>
  </si>
  <si>
    <t>380CU</t>
  </si>
  <si>
    <t>Dubco Credit Union Limited</t>
  </si>
  <si>
    <t>377CU</t>
  </si>
  <si>
    <t>Duleek Credit Union Limited</t>
  </si>
  <si>
    <t>88CU</t>
  </si>
  <si>
    <t>Dunboyne and District Credit Union Limited</t>
  </si>
  <si>
    <t>298CU</t>
  </si>
  <si>
    <t>Dundalk Credit Union Limited</t>
  </si>
  <si>
    <t>108CU</t>
  </si>
  <si>
    <t>255CU</t>
  </si>
  <si>
    <t>Dungarvan Credit Union Limited</t>
  </si>
  <si>
    <t>63CU</t>
  </si>
  <si>
    <t>Dunmanway Credit Union Limited</t>
  </si>
  <si>
    <t>305CU</t>
  </si>
  <si>
    <t>163CU</t>
  </si>
  <si>
    <t>Emyvale District Credit Union Limited</t>
  </si>
  <si>
    <t>10CU</t>
  </si>
  <si>
    <t>Enfield Credit Union Limited</t>
  </si>
  <si>
    <t>343CU</t>
  </si>
  <si>
    <t>Enniscorthy Credit Union Limited</t>
  </si>
  <si>
    <t>7CU</t>
  </si>
  <si>
    <t>Ennistymon and District Credit Union Limited</t>
  </si>
  <si>
    <t>365CU</t>
  </si>
  <si>
    <t>Erris Credit Union Limited</t>
  </si>
  <si>
    <t>458CU</t>
  </si>
  <si>
    <t>221CU</t>
  </si>
  <si>
    <t>Fairview Credit Union Limited</t>
  </si>
  <si>
    <t>72CU</t>
  </si>
  <si>
    <t>Farranree Credit Union Limited</t>
  </si>
  <si>
    <t>155CU</t>
  </si>
  <si>
    <t>126CU</t>
  </si>
  <si>
    <t>Finglas Credit Union Limited</t>
  </si>
  <si>
    <t>234CU</t>
  </si>
  <si>
    <t>Firhouse Credit Union Limited</t>
  </si>
  <si>
    <t>410CU</t>
  </si>
  <si>
    <t>Foyle Credit Union Limited</t>
  </si>
  <si>
    <t>450CU</t>
  </si>
  <si>
    <t>Glanmire and District Credit Union Limited</t>
  </si>
  <si>
    <t>418CU</t>
  </si>
  <si>
    <t>Goresbridge Credit Union Limited</t>
  </si>
  <si>
    <t>375CU</t>
  </si>
  <si>
    <t>230CU</t>
  </si>
  <si>
    <t>Gort Credit Union Limited</t>
  </si>
  <si>
    <t>66CU</t>
  </si>
  <si>
    <t>Granard Credit Union Limited</t>
  </si>
  <si>
    <t>392CU</t>
  </si>
  <si>
    <t>Greenhills and District Credit Union Limited</t>
  </si>
  <si>
    <t>57CU</t>
  </si>
  <si>
    <t>Greystones and District Credit Union Limited</t>
  </si>
  <si>
    <t>243CU</t>
  </si>
  <si>
    <t>Gurranabraher Credit Union Limited</t>
  </si>
  <si>
    <t>96CU</t>
  </si>
  <si>
    <t>Health Services Staffs Credit Union Limited</t>
  </si>
  <si>
    <t>303CU</t>
  </si>
  <si>
    <t>Inniskeen Credit Union Limited</t>
  </si>
  <si>
    <t>373CU</t>
  </si>
  <si>
    <t>Irish Taxi Owners' Co-Op Credit Union Limited</t>
  </si>
  <si>
    <t>12CU</t>
  </si>
  <si>
    <t>Jim Larkin Credit Union Limited</t>
  </si>
  <si>
    <t>85CU</t>
  </si>
  <si>
    <t>Kanturk Credit Union Limited</t>
  </si>
  <si>
    <t>15CU</t>
  </si>
  <si>
    <t>Kilcloon Parish and District Credit Union Limited</t>
  </si>
  <si>
    <t>344CU</t>
  </si>
  <si>
    <t>Kilcormac Credit Union Limited</t>
  </si>
  <si>
    <t>216CU</t>
  </si>
  <si>
    <t>Kildare Credit Union Limited</t>
  </si>
  <si>
    <t>43CU</t>
  </si>
  <si>
    <t>Killarney Credit Union Limited</t>
  </si>
  <si>
    <t>288CU</t>
  </si>
  <si>
    <t>160CU</t>
  </si>
  <si>
    <t>Kilmallock Credit Union Limited</t>
  </si>
  <si>
    <t>167CU</t>
  </si>
  <si>
    <t>Kilnamanagh Credit Union Limited</t>
  </si>
  <si>
    <t>423CU</t>
  </si>
  <si>
    <t>Kilrush Credit Union Limited</t>
  </si>
  <si>
    <t>186CU</t>
  </si>
  <si>
    <t>239CU</t>
  </si>
  <si>
    <t>Kiltimagh District Credit Union Limited</t>
  </si>
  <si>
    <t>371CU</t>
  </si>
  <si>
    <t>317CU</t>
  </si>
  <si>
    <t>Lanesboro' Ballyleague Credit Union Limited</t>
  </si>
  <si>
    <t>45CU</t>
  </si>
  <si>
    <t>Larkhill and District Credit Union Limited</t>
  </si>
  <si>
    <t>244CU</t>
  </si>
  <si>
    <t>Leighlin Credit Union Limited</t>
  </si>
  <si>
    <t>330CU</t>
  </si>
  <si>
    <t>Letterkenny Credit Union Limited</t>
  </si>
  <si>
    <t>232CU</t>
  </si>
  <si>
    <t>Lifford Credit Union Limited</t>
  </si>
  <si>
    <t>223CU</t>
  </si>
  <si>
    <t>Lisduggan District Credit Union Limited</t>
  </si>
  <si>
    <t>261CU</t>
  </si>
  <si>
    <t>Lismore and Cappoquin Credit Union Limited</t>
  </si>
  <si>
    <t>324CU</t>
  </si>
  <si>
    <t>Listowel Credit Union Limited</t>
  </si>
  <si>
    <t>359CU</t>
  </si>
  <si>
    <t>Lucan District Credit Union Limited</t>
  </si>
  <si>
    <t>174CU</t>
  </si>
  <si>
    <t>M.P.C.C. Credit Union Limited</t>
  </si>
  <si>
    <t>408CU</t>
  </si>
  <si>
    <t>Macroom Credit Union Limited</t>
  </si>
  <si>
    <t>299CU</t>
  </si>
  <si>
    <t>Malahide and District Credit Union Limited</t>
  </si>
  <si>
    <t>268CU</t>
  </si>
  <si>
    <t>Mallow Credit Union Limited</t>
  </si>
  <si>
    <t>95CU</t>
  </si>
  <si>
    <t>Manorhamilton and District Credit Union Limited</t>
  </si>
  <si>
    <t>472CU</t>
  </si>
  <si>
    <t>Midleton Credit Union Limited</t>
  </si>
  <si>
    <t>205CU</t>
  </si>
  <si>
    <t>Mitchelstown Credit Union Limited</t>
  </si>
  <si>
    <t>112CU</t>
  </si>
  <si>
    <t>Mohill Credit Union Limited</t>
  </si>
  <si>
    <t>314CU</t>
  </si>
  <si>
    <t>Monaghan Credit Union Limited</t>
  </si>
  <si>
    <t>182CU</t>
  </si>
  <si>
    <t>Monasterboice Credit Union Limited</t>
  </si>
  <si>
    <t>241CU</t>
  </si>
  <si>
    <t>Monasterevan Credit Union Limited</t>
  </si>
  <si>
    <t>369CU</t>
  </si>
  <si>
    <t>Mountmellick Credit Union Limited</t>
  </si>
  <si>
    <t>159CU</t>
  </si>
  <si>
    <t>Muintir Clanna Caoilte Credit Union Limited</t>
  </si>
  <si>
    <t>203CU</t>
  </si>
  <si>
    <t>215CU</t>
  </si>
  <si>
    <t>Mulcair Credit Union Limited</t>
  </si>
  <si>
    <t>416CU</t>
  </si>
  <si>
    <t>Mullingar Credit Union Limited</t>
  </si>
  <si>
    <t>149CU</t>
  </si>
  <si>
    <t>113CU</t>
  </si>
  <si>
    <t>Naomh Breandáin Credit Union Limited</t>
  </si>
  <si>
    <t>135CU</t>
  </si>
  <si>
    <t>Nenagh Credit Union Limited</t>
  </si>
  <si>
    <t>240CU</t>
  </si>
  <si>
    <t>New Ross Credit Union Limited</t>
  </si>
  <si>
    <t>49CU</t>
  </si>
  <si>
    <t>Newmarket Credit Union Limited</t>
  </si>
  <si>
    <t>352CU</t>
  </si>
  <si>
    <t>North Longford and Arva Credit Union Limited</t>
  </si>
  <si>
    <t>426CU</t>
  </si>
  <si>
    <t>Oldcastle Credit Union Limited</t>
  </si>
  <si>
    <t>307CU</t>
  </si>
  <si>
    <t>Our Lady Crowned Credit Union Limited</t>
  </si>
  <si>
    <t>218CU</t>
  </si>
  <si>
    <t>Palmerstown Credit Union Limited</t>
  </si>
  <si>
    <t>79CU</t>
  </si>
  <si>
    <t>Phibsboro and District Credit Union Limited</t>
  </si>
  <si>
    <t>123CU</t>
  </si>
  <si>
    <t>Portarlington Credit Union Limited</t>
  </si>
  <si>
    <t>219CU</t>
  </si>
  <si>
    <t>137CU</t>
  </si>
  <si>
    <t>Prison Service Credit Union Limited</t>
  </si>
  <si>
    <t>394CU</t>
  </si>
  <si>
    <t>Rathangan and District Credit Union Limited</t>
  </si>
  <si>
    <t>339CU</t>
  </si>
  <si>
    <t>42CU</t>
  </si>
  <si>
    <t>Rathkeale and District Credit Union Limited</t>
  </si>
  <si>
    <t>370CU</t>
  </si>
  <si>
    <t>Rathmore and District Credit Union Limited</t>
  </si>
  <si>
    <t>156CU</t>
  </si>
  <si>
    <t>Roscommon Credit Union Limited</t>
  </si>
  <si>
    <t>117CU</t>
  </si>
  <si>
    <t>Roscrea Credit Union Limited</t>
  </si>
  <si>
    <t>13CU</t>
  </si>
  <si>
    <t>Rowlagh Credit Union Limited</t>
  </si>
  <si>
    <t>403CU</t>
  </si>
  <si>
    <t>RTE Credit Union Limited</t>
  </si>
  <si>
    <t>60CU</t>
  </si>
  <si>
    <t>Saint Raphael's Garda Credit Union Limited</t>
  </si>
  <si>
    <t>55CU</t>
  </si>
  <si>
    <t>Sarsfield Credit Union Limited</t>
  </si>
  <si>
    <t>166CU</t>
  </si>
  <si>
    <t>225CU</t>
  </si>
  <si>
    <t>Shannon Credit Union Limited</t>
  </si>
  <si>
    <t>103CU</t>
  </si>
  <si>
    <t>Sheephaven Credit Union Limited</t>
  </si>
  <si>
    <t>454CU</t>
  </si>
  <si>
    <t>Shercock Credit Union Limited</t>
  </si>
  <si>
    <t>425CU</t>
  </si>
  <si>
    <t>Slane Credit Union Limited</t>
  </si>
  <si>
    <t>148CU</t>
  </si>
  <si>
    <t>Sligo Credit Union Limited</t>
  </si>
  <si>
    <t>220CU</t>
  </si>
  <si>
    <t>St. Agnes Credit Union Limited</t>
  </si>
  <si>
    <t>5CU</t>
  </si>
  <si>
    <t>St. Ailbes Credit Union Limited</t>
  </si>
  <si>
    <t>390CU</t>
  </si>
  <si>
    <t>St. Anthony's and Claddagh Credit Union Limited</t>
  </si>
  <si>
    <t>381CU</t>
  </si>
  <si>
    <t>St. Brigid's Credit Union Limited</t>
  </si>
  <si>
    <t>9CU</t>
  </si>
  <si>
    <t>St. Canice's Kilkenny Credit Union Limited</t>
  </si>
  <si>
    <t>144CU</t>
  </si>
  <si>
    <t>St. Colman's (Claremorris) Credit Union Limited</t>
  </si>
  <si>
    <t>336CU</t>
  </si>
  <si>
    <t>St. Colmcille's (Kells) Credit Union Limited</t>
  </si>
  <si>
    <t>254CU</t>
  </si>
  <si>
    <t>St. Columba's Credit Union Limited</t>
  </si>
  <si>
    <t>132CU</t>
  </si>
  <si>
    <t>St. Declan's Ashbourne Credit Union Limited</t>
  </si>
  <si>
    <t>294CU</t>
  </si>
  <si>
    <t>St. Dominic Credit Union Limited</t>
  </si>
  <si>
    <t>128CU</t>
  </si>
  <si>
    <t>St. Francis' Credit Union Limited</t>
  </si>
  <si>
    <t>213CU</t>
  </si>
  <si>
    <t>St. Jarlath's Credit Union Limited</t>
  </si>
  <si>
    <t>61CU</t>
  </si>
  <si>
    <t>200CU</t>
  </si>
  <si>
    <t>77CU</t>
  </si>
  <si>
    <t>170CU</t>
  </si>
  <si>
    <t>St. Michael's Credit Union Limited</t>
  </si>
  <si>
    <t>154CU</t>
  </si>
  <si>
    <t>275CU</t>
  </si>
  <si>
    <t>St. Paul's Garda Credit Union Limited</t>
  </si>
  <si>
    <t>129CU</t>
  </si>
  <si>
    <t>78CU</t>
  </si>
  <si>
    <t>Swilly-Mulroy Credit Union Limited</t>
  </si>
  <si>
    <t>413CU</t>
  </si>
  <si>
    <t>Swinford and District Credit Union Limited</t>
  </si>
  <si>
    <t>438CU</t>
  </si>
  <si>
    <t>Tallaght and District Credit Union Limited</t>
  </si>
  <si>
    <t>161CU</t>
  </si>
  <si>
    <t>Tallaght West Credit Union Limited</t>
  </si>
  <si>
    <t>397CU</t>
  </si>
  <si>
    <t>Tallow Area Credit Union Limited</t>
  </si>
  <si>
    <t>91CU</t>
  </si>
  <si>
    <t>Tara and District Credit Union Limited</t>
  </si>
  <si>
    <t>379CU</t>
  </si>
  <si>
    <t>Teachers' Union Of Ireland Credit Union Limited</t>
  </si>
  <si>
    <t>64CU</t>
  </si>
  <si>
    <t>Templemore Credit Union Limited</t>
  </si>
  <si>
    <t>102CU</t>
  </si>
  <si>
    <t>Termonfeckin Credit Union Limited</t>
  </si>
  <si>
    <t>90CU</t>
  </si>
  <si>
    <t>The Lough Credit Union Limited</t>
  </si>
  <si>
    <t>35CU</t>
  </si>
  <si>
    <t>The Rosses Credit Union Limited</t>
  </si>
  <si>
    <t>465CU</t>
  </si>
  <si>
    <t>Thomastown Credit Union Limited</t>
  </si>
  <si>
    <t>39CU</t>
  </si>
  <si>
    <t>Thurles Credit Union Limited</t>
  </si>
  <si>
    <t>192CU</t>
  </si>
  <si>
    <t>Tipperary Credit Union Limited</t>
  </si>
  <si>
    <t>98CU</t>
  </si>
  <si>
    <t>184CU</t>
  </si>
  <si>
    <t>Tubbercurry and District Credit Union Limited</t>
  </si>
  <si>
    <t>461CU</t>
  </si>
  <si>
    <t>Tullamore Credit Union Limited</t>
  </si>
  <si>
    <t>119CU</t>
  </si>
  <si>
    <t>Tullow Credit Union Limited</t>
  </si>
  <si>
    <t>58CU</t>
  </si>
  <si>
    <t>VFI Credit Union Limited</t>
  </si>
  <si>
    <t>447CU</t>
  </si>
  <si>
    <t>Virginia Credit Union Limited</t>
  </si>
  <si>
    <t>442CU</t>
  </si>
  <si>
    <t>Waterford Credit Union Limited</t>
  </si>
  <si>
    <t>145CU</t>
  </si>
  <si>
    <t>Westport Credit Union Limited</t>
  </si>
  <si>
    <t>245CU</t>
  </si>
  <si>
    <t>Wexford Credit Union Limited</t>
  </si>
  <si>
    <t>130CU</t>
  </si>
  <si>
    <t>Wicklow and District Credit Union Limited</t>
  </si>
  <si>
    <t>201CU</t>
  </si>
  <si>
    <t>Youghal Credit Union Limited</t>
  </si>
  <si>
    <t>53CU</t>
  </si>
  <si>
    <t>Category</t>
  </si>
  <si>
    <t>Action Required</t>
  </si>
  <si>
    <t>Date:</t>
  </si>
  <si>
    <t>Affinity Credit Union Limited</t>
  </si>
  <si>
    <t>Altura Credit Union Limited</t>
  </si>
  <si>
    <t>Ballyfermot Inchicore Credit Union Limited</t>
  </si>
  <si>
    <t>Ballyshannon &amp; Killybegs Credit Union Limited</t>
  </si>
  <si>
    <t>Capital Credit Union Limited</t>
  </si>
  <si>
    <t>Cara Credit Union Limited</t>
  </si>
  <si>
    <t>Connect Credit Union Limited</t>
  </si>
  <si>
    <t>Connemara Credit Union Limited</t>
  </si>
  <si>
    <t>Core Credit Union Limited</t>
  </si>
  <si>
    <t>Credit Union Plus Limited</t>
  </si>
  <si>
    <t>Croí Laighean Credit Union Limited</t>
  </si>
  <si>
    <t>Ervia Employees' Credit Union Limited</t>
  </si>
  <si>
    <t>First Choice Credit Union Limited</t>
  </si>
  <si>
    <t>First South Credit Union Limited</t>
  </si>
  <si>
    <t>Heritage Credit Union Limited</t>
  </si>
  <si>
    <t>Life Credit Union Limited</t>
  </si>
  <si>
    <t>Link Credit Union Limited</t>
  </si>
  <si>
    <t>Member First Credit Union Limited</t>
  </si>
  <si>
    <t>People First Credit Union Limited</t>
  </si>
  <si>
    <t>Progressive Credit Union Limited</t>
  </si>
  <si>
    <t>Savvi Credit Union Limited</t>
  </si>
  <si>
    <t>South Dublin Credit Union Limited</t>
  </si>
  <si>
    <t>Synergy Credit Union Limited</t>
  </si>
  <si>
    <t>Tower Credit Union Limited</t>
  </si>
  <si>
    <t>Unity Credit Union Limited</t>
  </si>
  <si>
    <t>1: CU - General</t>
  </si>
  <si>
    <t>2: CU - General</t>
  </si>
  <si>
    <t>3: CU - General</t>
  </si>
  <si>
    <t>Personal Member Current Accounts may only be opened by personal customers and may not be opened by or used by a business, charity, club, society or other organisation or body whether incorporated or not.</t>
  </si>
  <si>
    <t>3. The maximum permitted overdraft limit on a member personal current account is €5,000 (single and joint accounts).</t>
  </si>
  <si>
    <t>4. Overdraft facilities may be secured or unsecured.</t>
  </si>
  <si>
    <t>5. Overdrawn balances must be repayable on demand even where the amount owing is within the agreed overdraft limit.</t>
  </si>
  <si>
    <t xml:space="preserve">6. An overdraft limit may not be automatically renewed unless the account has been in credit for at least 30 days in the previous twelve months which do not have to be consecutive.
</t>
  </si>
  <si>
    <t xml:space="preserve">3. The credit union must safeguard any transaction funds not yet credited to a member’s personal current account or transferred to another payment service provider from any claim, right or recourse of a liquidator, administrator or examiner of the credit union.
</t>
  </si>
  <si>
    <t>define and establish an MPCAS business continuity plan (S. 76I). In this regard the credit union is expected to ensure that service providers have the capability, capacities, technical, operational and financial recourses required for MPCAS business continuity requirements.</t>
  </si>
  <si>
    <t xml:space="preserve">The provision of overdraft facilities is a new business activity requiring the development of specialised skills in underwriting, risk management, account administration and systems and controls. </t>
  </si>
  <si>
    <t xml:space="preserve">The credit union is to ensure that lending by way of overdraft is included within its risk appetite statement, with lending policy specifically covering overdraft operations, credit risk, underwriting and systems and controls. </t>
  </si>
  <si>
    <t>Risk Management Expectations:</t>
  </si>
  <si>
    <t xml:space="preserve">The credit union is expected to develop and implement a training programme to ensure its staff has the requisite operational management, administrative competencies and risk management abilities to provide MPCAS overdraft facilities to its members. </t>
  </si>
  <si>
    <t>The credit union should define and implement a risk management system and programme to ensure safe and sound provision of overdraft facilities.</t>
  </si>
  <si>
    <t>It is expected the credit union, in collaboration with other approved credit unions, will ensure the operational standardisation of overdraft lending policies, processes, operational systems and controls which should reflect best practice and standards in overdraft lending activity.</t>
  </si>
  <si>
    <t>1. Guidance: Credit Risk</t>
  </si>
  <si>
    <t>2. Guidance: Operational Risk</t>
  </si>
  <si>
    <t xml:space="preserve">Operational arrangements should be designed in a way that a credit union is able to continue to observe applicable oversight obligations including legal, regulatory and operational aspects. In this regard a credit union should have a sufficient understanding of payment system participant’s rules, procedures and risk management (including fraud) arrangements. </t>
  </si>
  <si>
    <t xml:space="preserve">It is expected that a credit union will employ the expertise required to undertake a comprehensive initial and on-going technical and operational assessment of risks associated with payment services and systems. Relying on third party provider or intermediary agent assurances is not an acceptable substitute to a credit union undertaking, using appropriate expertise, its own on-going systematic review of risks and risk treatments. </t>
  </si>
  <si>
    <t>Because of the interdependencies between and among systems, a credit union should ensure that its service continuity and crisis management arrangements allow for effective coordination among parties. Agreements should set out accountabilities, responsibilities and remedies in the event of service break-downs.</t>
  </si>
  <si>
    <t xml:space="preserve">Outsourcing partners should be managed appropriately and monitored. A credit union should be able to provide evidence that their outsource partners comply with agreements, applicable standards and service levels. It is particularly important for the credit union to understand what the roles, responsibilities and accountabilities of payment service and payment scheme agents are and for whom intermediaries are acting. Specific risks resulting from outsourcing should be managed explicitly and appropriately through comprehensive and appropriate contract provisions. </t>
  </si>
  <si>
    <t xml:space="preserve">These provisions should cover all relevant issues for which the credit union is responsible and should be reflected in actionable service level agreements. Business impact analysis should clearly identify components that are crucial to the smooth functioning of the payment system. Effective and comprehensive contingency plans should be in place in the event of a disaster or incident jeopardizing payment system availability. Such plans should be regularly tested for adequacy and reliability. </t>
  </si>
  <si>
    <t xml:space="preserve">The credit union is expected to work in close cooperation with other credit unions in the execution of the implementation of MPCAS to ensure agreement on and implementation of operational standardisation. The credit union should ensure MPCAS operational standardisation in collaboration with other approved credit unions and their shared service facility. </t>
  </si>
  <si>
    <t xml:space="preserve">Such standardisation should cover inter alia; outsource arrangements, service agreements, product specification and functionality, core processes, procedures, systems of controls and reporting systems. The credit union is to ensure that its ITSP is obligated to provide one standardised product, functionality suite, processes, monitoring and reporting systems to credit unions approved for MPCAS. </t>
  </si>
  <si>
    <t>Develop the capability to assess and monitor all aspects of information security at firm and member account levels. It should document within its risk management framework its obligations as a payment account and payment service provider, participant in a payment scheme and payment service programmes. This includes the operation of member accounts and related contracts and agreements for the issuance or distribution of payment instruments.</t>
  </si>
  <si>
    <t xml:space="preserve">Develop and implement a training programme to ensure its staff has the requisite operational management and administrative competencies and risk management abilities to provide MPCAS to its members. </t>
  </si>
  <si>
    <t>Ensure that business continuity planning is incorporated within all critical internal and outsourced processes and system recovery is systematically tested.</t>
  </si>
  <si>
    <t>Ensure that service critical processes, functions and systems are documented, material risks are recorded and operational and risk management expertise is available to the credit union.</t>
  </si>
  <si>
    <t xml:space="preserve">The scope of a credit union’s information security policy should cover all arrangements, including consumer protection, anti-money laundering and data protection obligations. </t>
  </si>
  <si>
    <t>Operational service levels should be documented and agreed with service providers and their agents.</t>
  </si>
  <si>
    <t>The credit union should ensure that risk management arrangements, operational models and management and processing capacity are sufficiently scalable and reliable for both current and projected peak volumes of activity processed over services arrangements.</t>
  </si>
  <si>
    <t xml:space="preserve">The functioning of any arrangement including information systems interfaces, synchronisation, links and accounts should  tested and monitored, and incidents should be logged and followed up. </t>
  </si>
  <si>
    <t xml:space="preserve">The credit union should rigorously test all aspects of payment service arrangements before going live and ensure on-going assurance of the effectiveness of business continuity arrangements. </t>
  </si>
  <si>
    <t xml:space="preserve">An analysis of operational and security risks, including EBA guidelines, should be conducted  to determine the acceptable risk level and select adequate security policies and appropriate procedures to prevent, detect, contain and correct security violations. </t>
  </si>
  <si>
    <t xml:space="preserve">Effective and secure arrangements should be in place and tested for account on -boarding, including the initialisation, personalisation and delivery of cards/devices to users and for the generation of and delivery of personal identification numbers and other secrets. </t>
  </si>
  <si>
    <t>The credit union’s compliance programme should ensure compliance with all relevant regulatory (including consumer protection) requirements relating to the provision of payment accounts and related services and devices.</t>
  </si>
  <si>
    <t xml:space="preserve">Clear responsibilities or all providers for their respective involvements in the operational performance and issue resolution should be in place and tested.
</t>
  </si>
  <si>
    <t>Service continuity:</t>
  </si>
  <si>
    <t>The credit union is expected to ensure that MPCAS service continuity is provided for in circumstances where the credit union no longer provides or no longer has the ability to provide the service. Continuity arrangements should be grounded on the operational standardisation of the service and capacity and capability of third party service providers.</t>
  </si>
  <si>
    <t>The business is separate to core savings and loans, having its own liquidity profile which is caused by the need to ensure funds are available to make everyday transactions.</t>
  </si>
  <si>
    <t>Ensure that committed transaction funds are protected in the event of a liquidation.</t>
  </si>
  <si>
    <t>4. Guidance: Financial Risk</t>
  </si>
  <si>
    <t>It is recognised MPCAS business activity proposes a specific financial risk profile. In this regard the credit union should closely monitor and assess MPCAS financial risks to ensure it develops and implements a service that does not put the credit unions funds or members funds at risk.</t>
  </si>
  <si>
    <t>For supervision purposes the credit union shall ensure that personal current account funds, transaction balances and liquidity assets are identifiable and accounted for separately.</t>
  </si>
  <si>
    <t>The credit union shall develop and maintain systems and controls that enable it to manage and oversee financial and transactional aspects of its MPCAS.</t>
  </si>
  <si>
    <t>Ensure that the appropriate controls are in place to prevent fraud and mitigate financial losses arising from significant risk events and service failures.  Controls should be tested prior to going live.</t>
  </si>
  <si>
    <t xml:space="preserve">Ensure that internal audit, risk and compliance officers treat MPCAS as a separate and discreet business activity area for internal audit, risk management and compliance management purposes. </t>
  </si>
  <si>
    <t>The credit union should review its risk insurance system to ensure adequate cover is in place.</t>
  </si>
  <si>
    <t xml:space="preserve">The credit union should have a feasible and achievable business development plan grounded on realistic revenue and cost expectations to enable the close monitoring and assessment of service financial performance and risk measures. </t>
  </si>
  <si>
    <t>5. Guidance: MPCAS Business Model Risk</t>
  </si>
  <si>
    <t xml:space="preserve">In the interests of ensuring successful MPCAS implementation and ongoing MPCAS stability, reliability and resilience, the credit union is required to ensure operational standardisation in collaboration with other approved credit unions and their shared service facility.
A credit union should take account of the necessity for economies of scale, robust alliances with third party service providers and operational standardisation to assure the service is established on a viable and sustainable basis.
</t>
  </si>
  <si>
    <t>Define and implement a standardised personal current account having standardised specifications, functionality, processes and procedures.</t>
  </si>
  <si>
    <t>With respect to S76J(5), the credit union should be particularly mindful of its obligations under S76J(2) to exercise due skill, care and diligence when entering into, managing or terminating any MPCAS outsource activities with a service provider. It is expected that the credit union in collaboration with other approved credit unions and their shared service facility will ensure that appropriate due diligence risk assessment criteria and standards are defined and established to ensure the credit union can meet its obligations in this respect.</t>
  </si>
  <si>
    <t>GUIDANCE AND RISK MANAGEMENT EXPECTATIONS</t>
  </si>
  <si>
    <t>CONDITION OF APPROVAL</t>
  </si>
  <si>
    <t>Options</t>
  </si>
  <si>
    <t>PaYac</t>
  </si>
  <si>
    <t>CUSOP</t>
  </si>
  <si>
    <t>Status:</t>
  </si>
  <si>
    <t>Format</t>
  </si>
  <si>
    <t>Code</t>
  </si>
  <si>
    <t>Status</t>
  </si>
  <si>
    <t>Total
 Errors</t>
  </si>
  <si>
    <t>Data 
Errors</t>
  </si>
  <si>
    <t>Valid</t>
  </si>
  <si>
    <t>Guidelines For Using This Workbook</t>
  </si>
  <si>
    <t>Data Entry</t>
  </si>
  <si>
    <t>Navigation</t>
  </si>
  <si>
    <t>Interpreting Rule Information</t>
  </si>
  <si>
    <t>Ref #</t>
  </si>
  <si>
    <t>Error</t>
  </si>
  <si>
    <t>Rule</t>
  </si>
  <si>
    <t>Limerick &amp; District Credit Union Limited</t>
  </si>
  <si>
    <t>Public Service Credit Union Limited</t>
  </si>
  <si>
    <t>Please Select</t>
  </si>
  <si>
    <t>YES</t>
  </si>
  <si>
    <t>NO</t>
  </si>
  <si>
    <t>N/A</t>
  </si>
  <si>
    <t>XXCU</t>
  </si>
  <si>
    <t>Workbook Name</t>
  </si>
  <si>
    <t>Credit Union Names</t>
  </si>
  <si>
    <t>Reg No</t>
  </si>
  <si>
    <t>Selected RegNo</t>
  </si>
  <si>
    <t>Date of submission of attestation:</t>
  </si>
  <si>
    <t>Date of Grant Approval:</t>
  </si>
  <si>
    <t xml:space="preserve">Comments </t>
  </si>
  <si>
    <t>Signature of the Chairperson</t>
  </si>
  <si>
    <t>1. Interest, including surcharge interest, on an overdraft shall not at any time exceed 1% per month of the overdrawn amount at that time.</t>
  </si>
  <si>
    <t xml:space="preserve">7. Where a member consistently forces credit, with more than three over-limit payment balances occurring within the term of the overdraft agreement or within a twelve month period (whichever is the lesser), the credit union shall review the overdraft facility and operation of the account to determine whether or not the facility should be amended or withdrawn and if the account should be closed.
</t>
  </si>
  <si>
    <t>define and implement an effective MPCAS risk management system and systems and controls. (S.76(B)).</t>
  </si>
  <si>
    <t>define and implement an MPCAS outsource service operational risk management system and systems and controls (S.76E).</t>
  </si>
  <si>
    <t xml:space="preserve">The credit union must provide assurance that it has implemented and tested effective overdraft operational policy, procedures and processes, account specifications and supporting systems and controls. Particular attention should be paid to hard-core oversight and management systems and controls. </t>
  </si>
  <si>
    <t>The credit union should retain expertise and obtain advice on and ensure member contractual agreements comply with financial services legislation and are legally enforceable. It is important that in so far as it is possible such agreements are standardised and arrangements made to ensure they are kept up to date.</t>
  </si>
  <si>
    <t xml:space="preserve">A credit union must have the capability to be able to meet all of its obligations to payment service providers, scheme participants and payment service users. Where a credit union offers multiple payment services it should ensure that risks generated in one system do not spill over and affect the soundness of other systems. </t>
  </si>
  <si>
    <t>Define and implement a common compliance management framework incorporating all applicable financial service legal and regulatory obligations.</t>
  </si>
  <si>
    <t>The credit union should carefully assess the operational risks related to MPCAS  to ensure information security, operational efficiency as well as scalability and reliability of IT and related resources. These include inter alia:</t>
  </si>
  <si>
    <t xml:space="preserve">A credit union working in collaboration with other approved credit unions and their shared service facility is expected to:
Define and implement a standardised, fully documented MPCAS operational model. </t>
  </si>
  <si>
    <t>ensure that it's risk management, compliance and audit functions develop and implement an MPCAS risk management systems and compliance programme (S.76 C&amp;D).</t>
  </si>
  <si>
    <t>define and establish an MPCAS information reporting system (S.76H) to provide management information on the services.</t>
  </si>
  <si>
    <t>2. The credit union may charge surcharge interest on balances in excess of agreed overdraft facilities for that time the amount is in excess of the agreed limit.</t>
  </si>
  <si>
    <t xml:space="preserve">8. The credit union must establish and maintain a specified methodology for the assessment of overdraft credit risk and loss provisioning within its policies and risk management system. 
</t>
  </si>
  <si>
    <t xml:space="preserve">The credit union may pay interest on cleared balances subject to:
</t>
  </si>
  <si>
    <t>1. The rate of any interest payable at any time by the credit union on a Member Personal Current Account of a particular class shall be the same for all Member Personal Current Accounts of that class.</t>
  </si>
  <si>
    <t>2. The credit union shall ensure that the rate of interest offered at any time on a Member Personal Current Account does not exceed the rate of return received by the credit union from the employment of its funds, whether in the form of loans or investments.</t>
  </si>
  <si>
    <t xml:space="preserve">1. The credit union must account for member personal current accounts and transactions separately in its accounts.  Audited accounts should contain a note on member personal current account balances both credit and debit and outstanding committed funds in the following specimen format:
</t>
  </si>
  <si>
    <t xml:space="preserve">2. The credit union must also account separately for all third party costs, fees and charges related to its payment account services. Where the credit union is not recovering such costs in full through member charges and fees, it must account separately in its books of account for its subvention. </t>
  </si>
  <si>
    <t xml:space="preserve">1. The credit union must hold 100% of the aggregate credit balance of member personal current accounts in liquid funds and this should be calculated on a weekly basis on a Thursday.
</t>
  </si>
  <si>
    <t>2. The credit union must hold 100% of the aggregate balance of overdrafts that have been granted but not yet drawn in liquid funds and this should be calculated on a weekly basis on a Thursday.</t>
  </si>
  <si>
    <t>Such aggregate balances will be used to ensure effective liquidity management.  The credit union must ensure that it makes sufficient liquidity provision to meet potential draw down of unused available overdrafts. If Thursday is not a working day the credit union must carry out the above determinations on the nearest preceding working day.</t>
  </si>
  <si>
    <t>The credit union shall ensure that adequate compensation is available to those members in respect of negligence, fraud or other dishonesty on the part of officers of the credit union in connection with the provision of the member current account services.  The credit union shall put in place and maintain adequate insurance cover in respect of such compensation.</t>
  </si>
  <si>
    <t xml:space="preserve">The credit union must notify the Central Bank in writing of its operational readiness to provide Member Personal Current Account Services at least one month before it intends making such services available to its Members. </t>
  </si>
  <si>
    <t xml:space="preserve">The credit union must have and retain the expertise to identify and assess all potential sources of risk arising from payments accounts and third party payment services arrangements, including direct and indirect links, before entering into them and on an on-going basis once the arrangement is established. 
The credit union must retain the appropriate technical expertise and have obtained appropriate legal advices to inform its understanding, consideration and decisions concerning the compliance, legal, operational and technical complexity and risks of interrelating cross jurisdictional contracts and operational and technical processes.
The credit union shall maintain appropriate oversight, policies, procedures, processes, practices, systems, controls, skills, expertise and reporting arrangements to ensure the protection of funds placed in members’ personal current accounts.
In the event of any major difficulty, failure or delay affecting the service or the provision of the services (or any part thereof), the credit union shall, as soon as it becomes aware thereof, notify the Central Bank immediately, advising it of such difficulty, failure or delay and the nature, extent, effect and likely duration of the circumstances, and shall use its best endeavours to minimise the effect of such circumstances including the making of any alternative arrangements which may be practicable and shall after the cessation of any such circumstances, notify the Central Bank.  
</t>
  </si>
  <si>
    <t xml:space="preserve">Should the credit union decide to cease the service then it must notify the Central Bank no less than three months before its intended cessation date and provide a cessation plan setting out how its plans to cease the service.
The credit union as part of its business continuity arrangements, in the event of its cessation of the provision of the service for any reason, must ensure the continuity of the services to users and that the services must be capable of being transferred or switched to another credit union approved for members personal current account services. </t>
  </si>
  <si>
    <t>Appropriate arrangements should be made and tested to ensure that transactions can be processed even when closed for business – Central Bank holidays etc. Systems synchronisation after system failure should be carefully designed and rigorously tested.</t>
  </si>
  <si>
    <t xml:space="preserve">Define and implement a common risk management framework based on standards of sound business practice and the Central Bank’s expectations. </t>
  </si>
  <si>
    <t xml:space="preserve">The credit union may only provide payment account servicing payment services to licensed / regulated third party payment service providers.
The credit union may act as agent in the provision of member personal current account payment services. When doing so, the credit union shall inform its member payment service user where it is acting as an agent for a third party payment service provider and the services it provides on the provider’s behalf. 
</t>
  </si>
  <si>
    <t>The credit union is expected to confirm compliance with its obligations under S.76 of the Act, which apply to MPCAS inter alia to:</t>
  </si>
  <si>
    <t xml:space="preserve">The credit union must ensure that its members are (a) made aware of and (b) know how to make themselves aware of the nature of the service being provided. 
Where the service to be provided includes third party payment services, instruments and channels, the credit union must make clear in its marketing materials and advertising who is providing the service and ensure third party providers do so also. 
Payment cards must contain the name of the issuer prominently on the device, which may be on the front or rear of a card, but must be at least 50% the type size of the credit union's own name. The credit union may be required to submit specimen card templates and marketing material to demonstrate compliance with this requirement prior to making the service available.
Marketing material must carry a clear explanation in plain English identifying the service provider and summary of the main elements of the provider’s terms and conditions.
</t>
  </si>
  <si>
    <t xml:space="preserve">The credit union must ensure operational standardisation of MPCAS in collaboration with other approved credit unions which shall be arranged (as per the application for approval) through a shared service arrangement whose objectives include the provision of standardisation services.
Where a credit union enters into shared service arrangements with other credit unions to support the operation of member personal current account services the credit union shall not expose its funds or member funds to undue risk in such arrangements.
</t>
  </si>
  <si>
    <t>Contractually obligate ITSP to provide one standard member personal current account having standardised functionality and standardised payment services to enable the delivery of an MPCAS.</t>
  </si>
  <si>
    <t>Credit Union</t>
  </si>
  <si>
    <t>Reg number</t>
  </si>
  <si>
    <t>Approval Date</t>
  </si>
  <si>
    <t>Attestation Date</t>
  </si>
  <si>
    <t>Question Name</t>
  </si>
  <si>
    <t>Value</t>
  </si>
  <si>
    <t>3. Guidance: Liquidity Risk</t>
  </si>
  <si>
    <t xml:space="preserve">The credit union must confirm to the Central Bank of Ireland’s (the Central Bank) satisfaction that it has met / fulfilled / implemented the Central Bank’s "Member Personal Current Account Services ("MPCAS") Risk Management Expectations" in the provision of MPCAS, as communicated to the credit union by the Central Bank. </t>
  </si>
  <si>
    <r>
      <rPr>
        <b/>
        <i/>
        <sz val="10"/>
        <color theme="2"/>
        <rFont val="Lato"/>
        <family val="2"/>
      </rPr>
      <t>A credit union is expected to:</t>
    </r>
    <r>
      <rPr>
        <sz val="10"/>
        <color theme="2"/>
        <rFont val="Lato"/>
        <family val="2"/>
      </rPr>
      <t xml:space="preserve">
Ensure that ‘member personal current account services’ operational risk profile is documented with appropriate systems and controls implemented to monitor, report on and manage and mitigate risks.
</t>
    </r>
  </si>
  <si>
    <r>
      <rPr>
        <b/>
        <i/>
        <sz val="10"/>
        <color theme="2"/>
        <rFont val="Lato"/>
        <family val="2"/>
      </rPr>
      <t>The credit union is expected to:</t>
    </r>
    <r>
      <rPr>
        <sz val="10"/>
        <color theme="2"/>
        <rFont val="Lato"/>
        <family val="2"/>
      </rPr>
      <t xml:space="preserve">
Define and put in place an MPCAS liquidity policy, processes and procedures to comply with conditions of service approval. </t>
    </r>
  </si>
  <si>
    <r>
      <rPr>
        <b/>
        <i/>
        <sz val="10"/>
        <color theme="2"/>
        <rFont val="Lato"/>
        <family val="2"/>
      </rPr>
      <t>The credit union shall provide for a Member Personal Current Account Services operational risk reserve (MPCAS operational risk reserve).</t>
    </r>
    <r>
      <rPr>
        <sz val="10"/>
        <color theme="2"/>
        <rFont val="Lato"/>
        <family val="2"/>
      </rPr>
      <t xml:space="preserve">
Calculation of MPCAS operational risk reserve
The amount is that calculated by the formula –
SE x 1.0
Where SE is – 
i. For PV up to €5 million, 4% of PV
ii. For PV between €5million and €10 million, €200,000 plus 2.5% of (PV - €5 Million)
iii. For PV between €10 million and €100 million, €325,000 plus 1% of (PV - €10 million)
iv. For PV between €100 million and €250 million, €1,225,000 plus 0.5% of (PV - €100m), and 
v. For PV over €250 million, €1,975,000 plus 0.25% of (PV - €250 million)
Where PV is one-twelfth of the total amount of payment transactions executed by the credit union in the previous year and where the total amount of transactions excludes transactions where;
a) a member transfers funds to a member personal current account from their savings with the credit union
b) a member transfers funds from their personal current account to a member’s savings, loan or budget account with the credit union
c) a loan issued to a member is credited to a member’s personal current account with the credit union
Where 1.0 is a scaler factor determined by the scope of member payment services. 
For the purpose of calculating SE a step in any of subparagraphs (i) to (iv) in paragraph (10)(a) includes its upper limit but not its lower limit.
For the purposes of the first year’s calculation the credit union should establish an anticipated PV, calculate and adjust where necessary its MPCAS operational risk reserve. 
</t>
    </r>
  </si>
  <si>
    <t>- Do not drag and drop cells, or use the 'Cut/Paste' function, as these can impact the validity of the workbook.</t>
  </si>
  <si>
    <r>
      <rPr>
        <b/>
        <sz val="10"/>
        <color theme="1" tint="0.14999847407452621"/>
        <rFont val="Lato"/>
        <family val="2"/>
      </rPr>
      <t xml:space="preserve">Note : </t>
    </r>
    <r>
      <rPr>
        <sz val="10"/>
        <color theme="1" tint="0.14999847407452621"/>
        <rFont val="Lato"/>
        <family val="2"/>
      </rPr>
      <t xml:space="preserve">
- All areas of this workbook have been password protected / locked.  Only cells required for data input are unlocked.</t>
    </r>
  </si>
  <si>
    <t>- Rules that have failed will have a red X in the validation column (The right side of the worksheet).</t>
  </si>
  <si>
    <t xml:space="preserve">To be returned to the Central Bank of Ireland through Online Reporting (ONR) - Secure File Upload </t>
  </si>
  <si>
    <t>Questionnaire</t>
  </si>
  <si>
    <t>In this respect a credit union must be mindful of the entirety of its outsourcing obligations under S 76J of the Credit Union Act 1997 (as amended) and Credit Union Handbook guidance expectations. The credit union should particularly ensure third party service providers have the financial resources and technical and operational capabilities and capacities to assure service continuity and business continuity to expected industry standards.  The credit union should pay particular attention to its obligations.</t>
  </si>
  <si>
    <r>
      <rPr>
        <sz val="10"/>
        <color theme="10"/>
        <rFont val="Lato"/>
        <family val="2"/>
      </rPr>
      <t xml:space="preserve">- Once these steps have been completed, </t>
    </r>
    <r>
      <rPr>
        <u/>
        <sz val="10"/>
        <color theme="10"/>
        <rFont val="Lato"/>
        <family val="2"/>
      </rPr>
      <t xml:space="preserve">Valid File Name' </t>
    </r>
    <r>
      <rPr>
        <sz val="10"/>
        <color theme="10"/>
        <rFont val="Lato"/>
        <family val="2"/>
      </rPr>
      <t>will appear in the information box above.</t>
    </r>
  </si>
  <si>
    <r>
      <rPr>
        <sz val="10"/>
        <color theme="10"/>
        <rFont val="Lato"/>
        <family val="2"/>
      </rPr>
      <t xml:space="preserve">- Select your credit union from the menu </t>
    </r>
    <r>
      <rPr>
        <u/>
        <sz val="10"/>
        <color theme="10"/>
        <rFont val="Lato"/>
        <family val="2"/>
      </rPr>
      <t>(Click Here)</t>
    </r>
  </si>
  <si>
    <t>Submission via Online Reporting (ONR)</t>
  </si>
  <si>
    <t xml:space="preserve"> - If 'NO' or 'N/A' is selected, please provide a short detailed explanation in the text box provided.                                                                                                       </t>
  </si>
  <si>
    <t>MPCAS Questionnaire</t>
  </si>
  <si>
    <t>- Before submission, the Chair of the credit union reviews the responses and signs the questionnaire to ensure accuracy and consistency of the data.</t>
  </si>
  <si>
    <r>
      <t xml:space="preserve">- The signed questionnaire should be submitted via email to the Central Bank at </t>
    </r>
    <r>
      <rPr>
        <b/>
        <u/>
        <sz val="10"/>
        <color theme="1" tint="0.14999847407452621"/>
        <rFont val="Lato"/>
        <family val="2"/>
      </rPr>
      <t xml:space="preserve">MPCAS@centralbank.ie </t>
    </r>
    <r>
      <rPr>
        <sz val="10"/>
        <color theme="1" tint="0.14999847407452621"/>
        <rFont val="Lato"/>
        <family val="2"/>
      </rPr>
      <t>and should include confirmation from the Chair</t>
    </r>
  </si>
  <si>
    <t xml:space="preserve">   that a separate submission of the questionnaire has been made via the Secure File Upload  facility on the Online Reporting System (ONR)</t>
  </si>
  <si>
    <t>MPCAS Credit Union Attestation Questionnaire</t>
  </si>
  <si>
    <t>- Validation process will only begin once you have selected your credit union.</t>
  </si>
  <si>
    <t>- Please complete the two additional date inputs on this worksheet.</t>
  </si>
  <si>
    <r>
      <t xml:space="preserve">- The name of the  completed file needs to be in the format </t>
    </r>
    <r>
      <rPr>
        <b/>
        <sz val="10"/>
        <rFont val="Lato"/>
        <family val="2"/>
      </rPr>
      <t>xxCU_MPCAS_Questionnaire.xlsx</t>
    </r>
    <r>
      <rPr>
        <sz val="10"/>
        <rFont val="Lato"/>
        <family val="2"/>
      </rPr>
      <t>, where xxCU represents the credit union's registration number.</t>
    </r>
  </si>
  <si>
    <r>
      <t xml:space="preserve">- You can follow hyperlinks directly to specific worksheets or target cells by clicking on the </t>
    </r>
    <r>
      <rPr>
        <u/>
        <sz val="10"/>
        <color rgb="FF06069C"/>
        <rFont val="Lato"/>
        <family val="2"/>
      </rPr>
      <t>underlined text.</t>
    </r>
  </si>
  <si>
    <t>- On the Instruction worksheet, the hyperlinks in the Data Errors column will bring you directly to the validation sheet.</t>
  </si>
  <si>
    <t>- In each section, select 'YES', 'NO' or 'N/A' as applicable, from the dropdown, as confirmation of the relevant condition.</t>
  </si>
  <si>
    <r>
      <t xml:space="preserve">- Review all errors and ensure the </t>
    </r>
    <r>
      <rPr>
        <u/>
        <sz val="10"/>
        <color theme="7"/>
        <rFont val="Lato"/>
        <family val="2"/>
      </rPr>
      <t>workbook is 'Valid'</t>
    </r>
    <r>
      <rPr>
        <sz val="10"/>
        <rFont val="Lato"/>
        <family val="2"/>
      </rPr>
      <t xml:space="preserve"> prior to submission to the Central Bank.</t>
    </r>
  </si>
  <si>
    <t xml:space="preserve">Ensure that third party service providers (and their agents) are entities;
- of sound financial standing,
- having strong established business operations and reputation, and
- that have the capacity and capability to assure service continuity.
</t>
  </si>
  <si>
    <t>4: CU - Overdraft</t>
  </si>
  <si>
    <t>5: CU - Credit Interest</t>
  </si>
  <si>
    <t>6: CU - Accounting</t>
  </si>
  <si>
    <t>7: CU - Liquidity</t>
  </si>
  <si>
    <t xml:space="preserve">8: CU - Operational Risk Reserve Requirement </t>
  </si>
  <si>
    <t xml:space="preserve">9: CU - Marketing and advertising </t>
  </si>
  <si>
    <t>10: CU - Payment account servicing payment service provider</t>
  </si>
  <si>
    <t>11: CU - Compensation</t>
  </si>
  <si>
    <t>12: CU - Shared service arrangements</t>
  </si>
  <si>
    <t>13: CU - Risk Management</t>
  </si>
  <si>
    <t>14: CU - Cessation of Service</t>
  </si>
  <si>
    <t>15: CU - Obligations S.76 - Outsourcing</t>
  </si>
  <si>
    <t>16: CU - Obligations S76J(5), S76j(2)
Due Diligence</t>
  </si>
  <si>
    <t>Access Credit Union Limited</t>
  </si>
  <si>
    <t>Aughrim Street Credit Union Limited</t>
  </si>
  <si>
    <t>Aviate Credit Union Limited</t>
  </si>
  <si>
    <t>Cois Sionna Desmond Credit Union Limited</t>
  </si>
  <si>
    <t>Education Credit Union Limited</t>
  </si>
  <si>
    <t>First Tech Credit Union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</si>
</sst>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1" x14ac:knownFonts="1">
    <font>
      <sz val="11"/>
      <color theme="1"/>
      <name val="Times New Roman"/>
      <family val="2"/>
    </font>
    <font>
      <sz val="10"/>
      <color theme="1"/>
      <name val="Lato"/>
      <family val="2"/>
    </font>
    <font>
      <sz val="8.25"/>
      <color indexed="8"/>
      <name val="Tahoma"/>
      <family val="2"/>
    </font>
    <font>
      <sz val="9"/>
      <color theme="2"/>
      <name val="Lato"/>
      <family val="2"/>
    </font>
    <font>
      <b/>
      <sz val="9"/>
      <color theme="8"/>
      <name val="Lato"/>
      <family val="2"/>
    </font>
    <font>
      <sz val="9"/>
      <color theme="8"/>
      <name val="Lato"/>
      <family val="2"/>
    </font>
    <font>
      <i/>
      <sz val="9"/>
      <color theme="8"/>
      <name val="Lato"/>
      <family val="2"/>
    </font>
    <font>
      <sz val="11"/>
      <name val="Lato"/>
      <family val="2"/>
    </font>
    <font>
      <sz val="10"/>
      <name val="Lato"/>
      <family val="2"/>
    </font>
    <font>
      <b/>
      <sz val="10"/>
      <color theme="1"/>
      <name val="Lato"/>
      <family val="2"/>
    </font>
    <font>
      <b/>
      <i/>
      <sz val="11"/>
      <color rgb="FFFF0000"/>
      <name val="Lato"/>
      <family val="2"/>
    </font>
    <font>
      <b/>
      <sz val="12"/>
      <name val="Lato"/>
      <family val="2"/>
    </font>
    <font>
      <b/>
      <sz val="11"/>
      <name val="Lato"/>
      <family val="2"/>
    </font>
    <font>
      <b/>
      <sz val="10"/>
      <name val="Lato"/>
      <family val="2"/>
    </font>
    <font>
      <sz val="10"/>
      <color theme="0" tint="-4.9989318521683403E-2"/>
      <name val="Lato"/>
      <family val="2"/>
    </font>
    <font>
      <u/>
      <sz val="11"/>
      <color theme="10"/>
      <name val="Calibri"/>
      <family val="2"/>
      <scheme val="minor"/>
    </font>
    <font>
      <u/>
      <sz val="11"/>
      <color theme="10"/>
      <name val="Lato"/>
      <family val="2"/>
    </font>
    <font>
      <b/>
      <i/>
      <sz val="12"/>
      <color rgb="FFFF0000"/>
      <name val="Lato"/>
      <family val="2"/>
    </font>
    <font>
      <i/>
      <sz val="11"/>
      <color theme="1"/>
      <name val="Lato"/>
      <family val="2"/>
    </font>
    <font>
      <b/>
      <u/>
      <sz val="10"/>
      <color theme="1" tint="0.14999847407452621"/>
      <name val="Lato"/>
      <family val="2"/>
    </font>
    <font>
      <sz val="10"/>
      <color theme="1" tint="0.14999847407452621"/>
      <name val="Lato"/>
      <family val="2"/>
    </font>
    <font>
      <u/>
      <sz val="10"/>
      <color theme="10"/>
      <name val="Lato"/>
      <family val="2"/>
    </font>
    <font>
      <u/>
      <sz val="10"/>
      <color rgb="FF06069C"/>
      <name val="Lato"/>
      <family val="2"/>
    </font>
    <font>
      <sz val="12"/>
      <name val="Lato"/>
      <family val="2"/>
    </font>
    <font>
      <sz val="11"/>
      <color theme="1"/>
      <name val="Calibri"/>
      <family val="2"/>
      <scheme val="minor"/>
    </font>
    <font>
      <b/>
      <sz val="9"/>
      <color theme="0"/>
      <name val="Lato"/>
      <family val="2"/>
    </font>
    <font>
      <sz val="11"/>
      <color theme="2"/>
      <name val="Lato"/>
      <family val="2"/>
    </font>
    <font>
      <b/>
      <sz val="14"/>
      <color theme="8"/>
      <name val="Lato"/>
      <family val="2"/>
    </font>
    <font>
      <b/>
      <sz val="14"/>
      <name val="Lato"/>
      <family val="2"/>
    </font>
    <font>
      <sz val="10"/>
      <color theme="10"/>
      <name val="Lato"/>
      <family val="2"/>
    </font>
    <font>
      <b/>
      <i/>
      <sz val="10"/>
      <name val="Lato"/>
      <family val="2"/>
    </font>
    <font>
      <sz val="11"/>
      <color theme="2"/>
      <name val="Times New Roman"/>
      <family val="2"/>
    </font>
    <font>
      <sz val="8"/>
      <color theme="1"/>
      <name val="Lato"/>
      <family val="2"/>
    </font>
    <font>
      <b/>
      <sz val="8"/>
      <color theme="0"/>
      <name val="Lato"/>
      <family val="2"/>
    </font>
    <font>
      <b/>
      <sz val="12"/>
      <color rgb="FFFF0000"/>
      <name val="Lato"/>
      <family val="2"/>
    </font>
    <font>
      <sz val="9"/>
      <color theme="1"/>
      <name val="Times New Roman"/>
      <family val="2"/>
    </font>
    <font>
      <sz val="10"/>
      <color theme="2"/>
      <name val="Lato"/>
      <family val="2"/>
    </font>
    <font>
      <b/>
      <sz val="10"/>
      <color theme="2"/>
      <name val="Lato"/>
      <family val="2"/>
    </font>
    <font>
      <b/>
      <u/>
      <sz val="10"/>
      <color theme="2"/>
      <name val="Lato"/>
      <family val="2"/>
    </font>
    <font>
      <i/>
      <sz val="10"/>
      <color theme="8"/>
      <name val="Lato"/>
      <family val="2"/>
    </font>
    <font>
      <b/>
      <i/>
      <sz val="10"/>
      <color theme="2"/>
      <name val="Lato"/>
      <family val="2"/>
    </font>
    <font>
      <b/>
      <sz val="11"/>
      <color theme="2"/>
      <name val="Lato"/>
      <family val="2"/>
    </font>
    <font>
      <b/>
      <sz val="11"/>
      <color theme="8"/>
      <name val="Lato"/>
      <family val="2"/>
    </font>
    <font>
      <sz val="11"/>
      <color theme="0"/>
      <name val="Lato"/>
      <family val="2"/>
    </font>
    <font>
      <i/>
      <sz val="11"/>
      <color theme="8"/>
      <name val="Lato"/>
      <family val="2"/>
    </font>
    <font>
      <sz val="11"/>
      <color theme="8"/>
      <name val="Lato"/>
      <family val="2"/>
    </font>
    <font>
      <b/>
      <sz val="12"/>
      <name val="Times New Roman"/>
      <family val="2"/>
    </font>
    <font>
      <sz val="11"/>
      <color theme="1"/>
      <name val="Lato"/>
      <family val="2"/>
    </font>
    <font>
      <b/>
      <sz val="10"/>
      <color theme="1" tint="0.14999847407452621"/>
      <name val="Lato"/>
      <family val="2"/>
    </font>
    <font>
      <sz val="9"/>
      <color theme="1"/>
      <name val="Calibri"/>
      <family val="2"/>
      <scheme val="minor"/>
    </font>
    <font>
      <sz val="9"/>
      <color theme="1"/>
      <name val="Lato"/>
      <family val="2"/>
    </font>
    <font>
      <u/>
      <sz val="9"/>
      <color rgb="FF0070C0"/>
      <name val="Lato"/>
      <family val="2"/>
    </font>
    <font>
      <i/>
      <sz val="9"/>
      <color theme="1"/>
      <name val="Lato"/>
      <family val="2"/>
    </font>
    <font>
      <sz val="9"/>
      <color theme="0" tint="-0.499984740745262"/>
      <name val="Lato"/>
      <family val="2"/>
    </font>
    <font>
      <sz val="12"/>
      <name val="Times New Roman"/>
      <family val="2"/>
    </font>
    <font>
      <b/>
      <sz val="12"/>
      <color theme="8"/>
      <name val="Lato"/>
      <family val="2"/>
    </font>
    <font>
      <b/>
      <sz val="12"/>
      <color theme="1"/>
      <name val="Lato"/>
      <family val="2"/>
    </font>
    <font>
      <b/>
      <u/>
      <sz val="11"/>
      <name val="Lato"/>
      <family val="2"/>
    </font>
    <font>
      <u/>
      <sz val="10"/>
      <color theme="7"/>
      <name val="Lato"/>
      <family val="2"/>
    </font>
    <font>
      <b/>
      <sz val="9"/>
      <name val="Lato"/>
      <family val="2"/>
    </font>
    <font>
      <sz val="9"/>
      <name val="Times New Roman"/>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0070C0"/>
        <bgColor indexed="64"/>
      </patternFill>
    </fill>
    <fill>
      <patternFill patternType="solid">
        <fgColor theme="5" tint="-0.249977111117893"/>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diagonal/>
    </border>
    <border>
      <left style="hair">
        <color theme="7" tint="-0.499984740745262"/>
      </left>
      <right/>
      <top style="hair">
        <color theme="7" tint="-0.499984740745262"/>
      </top>
      <bottom style="hair">
        <color theme="7" tint="-0.499984740745262"/>
      </bottom>
      <diagonal/>
    </border>
    <border>
      <left/>
      <right/>
      <top style="hair">
        <color theme="7" tint="-0.499984740745262"/>
      </top>
      <bottom style="hair">
        <color theme="7" tint="-0.499984740745262"/>
      </bottom>
      <diagonal/>
    </border>
    <border>
      <left/>
      <right style="hair">
        <color theme="7" tint="-0.499984740745262"/>
      </right>
      <top style="hair">
        <color theme="7" tint="-0.499984740745262"/>
      </top>
      <bottom style="hair">
        <color theme="7"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hair">
        <color theme="7" tint="-0.499984740745262"/>
      </left>
      <right/>
      <top/>
      <bottom/>
      <diagonal/>
    </border>
    <border>
      <left/>
      <right style="hair">
        <color theme="7" tint="-0.499984740745262"/>
      </right>
      <top/>
      <bottom/>
      <diagonal/>
    </border>
    <border>
      <left style="hair">
        <color theme="2"/>
      </left>
      <right style="hair">
        <color theme="2"/>
      </right>
      <top style="hair">
        <color theme="2"/>
      </top>
      <bottom style="hair">
        <color theme="2"/>
      </bottom>
      <diagonal/>
    </border>
    <border>
      <left/>
      <right/>
      <top style="hair">
        <color theme="2"/>
      </top>
      <bottom/>
      <diagonal/>
    </border>
    <border>
      <left style="hair">
        <color theme="4" tint="-0.499984740745262"/>
      </left>
      <right/>
      <top style="hair">
        <color theme="4" tint="-0.499984740745262"/>
      </top>
      <bottom/>
      <diagonal/>
    </border>
    <border>
      <left/>
      <right/>
      <top style="hair">
        <color theme="4" tint="-0.499984740745262"/>
      </top>
      <bottom/>
      <diagonal/>
    </border>
    <border>
      <left/>
      <right style="hair">
        <color theme="4" tint="-0.499984740745262"/>
      </right>
      <top style="hair">
        <color theme="4" tint="-0.499984740745262"/>
      </top>
      <bottom/>
      <diagonal/>
    </border>
    <border>
      <left style="hair">
        <color theme="4" tint="-0.499984740745262"/>
      </left>
      <right/>
      <top/>
      <bottom/>
      <diagonal/>
    </border>
    <border>
      <left/>
      <right style="hair">
        <color theme="4" tint="-0.499984740745262"/>
      </right>
      <top/>
      <bottom/>
      <diagonal/>
    </border>
    <border>
      <left style="hair">
        <color theme="4" tint="-0.499984740745262"/>
      </left>
      <right/>
      <top/>
      <bottom style="hair">
        <color theme="4" tint="-0.499984740745262"/>
      </bottom>
      <diagonal/>
    </border>
    <border>
      <left/>
      <right/>
      <top/>
      <bottom style="hair">
        <color theme="4" tint="-0.499984740745262"/>
      </bottom>
      <diagonal/>
    </border>
    <border>
      <left/>
      <right style="hair">
        <color theme="4" tint="-0.499984740745262"/>
      </right>
      <top/>
      <bottom style="hair">
        <color theme="4" tint="-0.499984740745262"/>
      </bottom>
      <diagonal/>
    </border>
    <border>
      <left style="hair">
        <color theme="4" tint="-0.499984740745262"/>
      </left>
      <right/>
      <top style="hair">
        <color theme="4" tint="-0.499984740745262"/>
      </top>
      <bottom style="hair">
        <color theme="4" tint="-0.499984740745262"/>
      </bottom>
      <diagonal/>
    </border>
    <border>
      <left/>
      <right/>
      <top style="hair">
        <color theme="4" tint="-0.499984740745262"/>
      </top>
      <bottom style="hair">
        <color theme="4" tint="-0.499984740745262"/>
      </bottom>
      <diagonal/>
    </border>
    <border>
      <left/>
      <right style="hair">
        <color theme="4" tint="-0.499984740745262"/>
      </right>
      <top style="hair">
        <color theme="4" tint="-0.499984740745262"/>
      </top>
      <bottom style="hair">
        <color theme="4" tint="-0.499984740745262"/>
      </bottom>
      <diagonal/>
    </border>
    <border>
      <left style="hair">
        <color theme="5" tint="-0.499984740745262"/>
      </left>
      <right style="thin">
        <color theme="0"/>
      </right>
      <top style="hair">
        <color theme="5" tint="-0.499984740745262"/>
      </top>
      <bottom/>
      <diagonal/>
    </border>
    <border>
      <left style="thin">
        <color theme="0"/>
      </left>
      <right/>
      <top style="hair">
        <color theme="5" tint="-0.499984740745262"/>
      </top>
      <bottom/>
      <diagonal/>
    </border>
    <border>
      <left/>
      <right/>
      <top style="hair">
        <color theme="5" tint="-0.499984740745262"/>
      </top>
      <bottom/>
      <diagonal/>
    </border>
    <border>
      <left/>
      <right style="thin">
        <color theme="0"/>
      </right>
      <top style="hair">
        <color theme="5" tint="-0.499984740745262"/>
      </top>
      <bottom/>
      <diagonal/>
    </border>
    <border>
      <left/>
      <right style="hair">
        <color theme="5" tint="-0.499984740745262"/>
      </right>
      <top style="hair">
        <color theme="5" tint="-0.499984740745262"/>
      </top>
      <bottom/>
      <diagonal/>
    </border>
    <border>
      <left style="hair">
        <color theme="5" tint="-0.499984740745262"/>
      </left>
      <right/>
      <top/>
      <bottom/>
      <diagonal/>
    </border>
    <border>
      <left/>
      <right style="hair">
        <color theme="5" tint="-0.499984740745262"/>
      </right>
      <top/>
      <bottom/>
      <diagonal/>
    </border>
    <border>
      <left style="hair">
        <color theme="5" tint="-0.499984740745262"/>
      </left>
      <right/>
      <top/>
      <bottom style="hair">
        <color theme="5" tint="-0.499984740745262"/>
      </bottom>
      <diagonal/>
    </border>
    <border>
      <left/>
      <right/>
      <top/>
      <bottom style="hair">
        <color theme="5" tint="-0.499984740745262"/>
      </bottom>
      <diagonal/>
    </border>
    <border>
      <left/>
      <right style="hair">
        <color theme="5" tint="-0.499984740745262"/>
      </right>
      <top/>
      <bottom style="hair">
        <color theme="5" tint="-0.499984740745262"/>
      </bottom>
      <diagonal/>
    </border>
    <border>
      <left/>
      <right style="hair">
        <color theme="0"/>
      </right>
      <top/>
      <bottom/>
      <diagonal/>
    </border>
    <border>
      <left style="hair">
        <color theme="0"/>
      </left>
      <right style="hair">
        <color theme="0"/>
      </right>
      <top/>
      <bottom/>
      <diagonal/>
    </border>
    <border>
      <left style="hair">
        <color theme="2"/>
      </left>
      <right style="hair">
        <color theme="2"/>
      </right>
      <top/>
      <bottom style="hair">
        <color theme="2"/>
      </bottom>
      <diagonal/>
    </border>
    <border>
      <left style="thin">
        <color indexed="64"/>
      </left>
      <right/>
      <top style="hair">
        <color indexed="64"/>
      </top>
      <bottom style="thin">
        <color indexed="64"/>
      </bottom>
      <diagonal/>
    </border>
    <border>
      <left style="thin">
        <color indexed="64"/>
      </left>
      <right style="thin">
        <color indexed="64"/>
      </right>
      <top style="hair">
        <color theme="0" tint="-0.499984740745262"/>
      </top>
      <bottom style="thin">
        <color indexed="64"/>
      </bottom>
      <diagonal/>
    </border>
    <border>
      <left style="thin">
        <color indexed="64"/>
      </left>
      <right style="thin">
        <color indexed="64"/>
      </right>
      <top style="hair">
        <color indexed="64"/>
      </top>
      <bottom style="thin">
        <color indexed="64"/>
      </bottom>
      <diagonal/>
    </border>
    <border>
      <left style="hair">
        <color theme="2"/>
      </left>
      <right/>
      <top style="hair">
        <color theme="2"/>
      </top>
      <bottom style="hair">
        <color theme="2"/>
      </bottom>
      <diagonal/>
    </border>
    <border>
      <left/>
      <right/>
      <top style="hair">
        <color theme="2"/>
      </top>
      <bottom style="hair">
        <color theme="2"/>
      </bottom>
      <diagonal/>
    </border>
    <border>
      <left/>
      <right style="hair">
        <color theme="2"/>
      </right>
      <top style="hair">
        <color theme="2"/>
      </top>
      <bottom style="hair">
        <color theme="2"/>
      </bottom>
      <diagonal/>
    </border>
    <border>
      <left style="thin">
        <color indexed="64"/>
      </left>
      <right/>
      <top style="thin">
        <color indexed="64"/>
      </top>
      <bottom style="hair">
        <color theme="5" tint="-0.499984740745262"/>
      </bottom>
      <diagonal/>
    </border>
    <border>
      <left style="thin">
        <color indexed="64"/>
      </left>
      <right style="thin">
        <color indexed="64"/>
      </right>
      <top style="thin">
        <color indexed="64"/>
      </top>
      <bottom style="hair">
        <color theme="5" tint="-0.499984740745262"/>
      </bottom>
      <diagonal/>
    </border>
    <border>
      <left style="thin">
        <color indexed="64"/>
      </left>
      <right/>
      <top style="hair">
        <color theme="5" tint="-0.499984740745262"/>
      </top>
      <bottom style="hair">
        <color theme="5" tint="-0.499984740745262"/>
      </bottom>
      <diagonal/>
    </border>
    <border>
      <left style="thin">
        <color indexed="64"/>
      </left>
      <right style="thin">
        <color indexed="64"/>
      </right>
      <top style="hair">
        <color theme="5" tint="-0.499984740745262"/>
      </top>
      <bottom style="hair">
        <color theme="5" tint="-0.499984740745262"/>
      </bottom>
      <diagonal/>
    </border>
    <border>
      <left style="thin">
        <color indexed="64"/>
      </left>
      <right/>
      <top style="hair">
        <color theme="5" tint="-0.499984740745262"/>
      </top>
      <bottom style="hair">
        <color indexed="64"/>
      </bottom>
      <diagonal/>
    </border>
    <border>
      <left style="thin">
        <color indexed="64"/>
      </left>
      <right style="thin">
        <color indexed="64"/>
      </right>
      <top style="hair">
        <color theme="5" tint="-0.499984740745262"/>
      </top>
      <bottom style="hair">
        <color theme="0" tint="-0.499984740745262"/>
      </bottom>
      <diagonal/>
    </border>
    <border>
      <left style="thin">
        <color indexed="64"/>
      </left>
      <right style="thin">
        <color indexed="64"/>
      </right>
      <top style="hair">
        <color theme="5" tint="-0.499984740745262"/>
      </top>
      <bottom style="hair">
        <color indexed="64"/>
      </bottom>
      <diagonal/>
    </border>
  </borders>
  <cellStyleXfs count="5">
    <xf numFmtId="0" fontId="0" fillId="0" borderId="0"/>
    <xf numFmtId="0" fontId="2" fillId="0" borderId="0"/>
    <xf numFmtId="0" fontId="1" fillId="0" borderId="0"/>
    <xf numFmtId="0" fontId="15" fillId="0" borderId="0" applyNumberFormat="0" applyFill="0" applyBorder="0" applyAlignment="0" applyProtection="0"/>
    <xf numFmtId="0" fontId="24" fillId="0" borderId="0"/>
  </cellStyleXfs>
  <cellXfs count="285">
    <xf numFmtId="0" fontId="0" fillId="0" borderId="0" xfId="0"/>
    <xf numFmtId="0" fontId="3" fillId="2" borderId="0" xfId="0" applyFont="1" applyFill="1" applyBorder="1" applyAlignment="1">
      <alignment horizontal="center" vertical="top"/>
    </xf>
    <xf numFmtId="0" fontId="3" fillId="2" borderId="0" xfId="0" applyFont="1" applyFill="1" applyBorder="1" applyAlignment="1">
      <alignment vertical="top"/>
    </xf>
    <xf numFmtId="0" fontId="3" fillId="2" borderId="0" xfId="0" applyFont="1" applyFill="1" applyBorder="1" applyAlignment="1">
      <alignment vertical="center"/>
    </xf>
    <xf numFmtId="0" fontId="5" fillId="2" borderId="0" xfId="0" applyFont="1" applyFill="1" applyBorder="1" applyAlignment="1" applyProtection="1">
      <alignment vertical="top"/>
      <protection locked="0"/>
    </xf>
    <xf numFmtId="0" fontId="3" fillId="2" borderId="0" xfId="0" applyFont="1" applyFill="1" applyBorder="1" applyAlignment="1">
      <alignment horizontal="center" vertical="center"/>
    </xf>
    <xf numFmtId="0" fontId="5" fillId="2" borderId="0" xfId="0" applyFont="1" applyFill="1" applyBorder="1" applyAlignment="1" applyProtection="1">
      <alignment horizontal="center" vertical="top"/>
      <protection locked="0"/>
    </xf>
    <xf numFmtId="0" fontId="8" fillId="0" borderId="3" xfId="0" applyFont="1" applyFill="1" applyBorder="1" applyAlignment="1" applyProtection="1">
      <alignment horizontal="center" vertical="top"/>
      <protection locked="0"/>
    </xf>
    <xf numFmtId="0" fontId="10" fillId="4" borderId="0" xfId="2" applyFont="1" applyFill="1" applyAlignment="1" applyProtection="1">
      <alignment vertical="center"/>
      <protection hidden="1"/>
    </xf>
    <xf numFmtId="0" fontId="11" fillId="4" borderId="0" xfId="2" applyFont="1" applyFill="1" applyAlignment="1" applyProtection="1">
      <alignment horizontal="left"/>
      <protection hidden="1"/>
    </xf>
    <xf numFmtId="0" fontId="8" fillId="4" borderId="0" xfId="2" applyFont="1" applyFill="1" applyBorder="1" applyAlignment="1" applyProtection="1">
      <alignment horizontal="center"/>
      <protection hidden="1"/>
    </xf>
    <xf numFmtId="0" fontId="14" fillId="4" borderId="0" xfId="2" applyFont="1" applyFill="1" applyBorder="1" applyAlignment="1" applyProtection="1">
      <alignment horizontal="center"/>
      <protection hidden="1"/>
    </xf>
    <xf numFmtId="2" fontId="8" fillId="4" borderId="0" xfId="2" applyNumberFormat="1" applyFont="1" applyFill="1" applyBorder="1" applyAlignment="1" applyProtection="1">
      <alignment horizontal="center"/>
      <protection hidden="1"/>
    </xf>
    <xf numFmtId="2" fontId="16" fillId="4" borderId="0" xfId="3" applyNumberFormat="1" applyFont="1" applyFill="1" applyBorder="1" applyAlignment="1" applyProtection="1">
      <alignment horizontal="center" vertical="top"/>
      <protection hidden="1"/>
    </xf>
    <xf numFmtId="0" fontId="8" fillId="4" borderId="0" xfId="2" applyFont="1" applyFill="1" applyBorder="1" applyAlignment="1" applyProtection="1">
      <alignment vertical="center"/>
      <protection hidden="1"/>
    </xf>
    <xf numFmtId="0" fontId="8" fillId="4" borderId="0" xfId="2" applyFont="1" applyFill="1" applyBorder="1" applyAlignment="1" applyProtection="1">
      <alignment horizontal="left"/>
      <protection hidden="1"/>
    </xf>
    <xf numFmtId="1" fontId="16" fillId="4" borderId="0" xfId="3" applyNumberFormat="1" applyFont="1" applyFill="1" applyBorder="1" applyAlignment="1" applyProtection="1">
      <alignment horizontal="center" vertical="top"/>
      <protection hidden="1"/>
    </xf>
    <xf numFmtId="0" fontId="8" fillId="2" borderId="12" xfId="2" applyFont="1" applyFill="1" applyBorder="1" applyProtection="1">
      <protection hidden="1"/>
    </xf>
    <xf numFmtId="0" fontId="20" fillId="2" borderId="0" xfId="2" applyFont="1" applyFill="1" applyBorder="1" applyProtection="1">
      <protection hidden="1"/>
    </xf>
    <xf numFmtId="0" fontId="20" fillId="2" borderId="13" xfId="2" applyFont="1" applyFill="1" applyBorder="1" applyProtection="1">
      <protection hidden="1"/>
    </xf>
    <xf numFmtId="0" fontId="20" fillId="2" borderId="0" xfId="2" quotePrefix="1" applyFont="1" applyFill="1" applyBorder="1" applyAlignment="1" applyProtection="1">
      <alignment vertical="center"/>
      <protection hidden="1"/>
    </xf>
    <xf numFmtId="0" fontId="19" fillId="2" borderId="0" xfId="2" applyFont="1" applyFill="1" applyBorder="1" applyAlignment="1" applyProtection="1">
      <protection hidden="1"/>
    </xf>
    <xf numFmtId="0" fontId="1" fillId="2" borderId="0" xfId="2" applyFont="1" applyFill="1" applyAlignment="1" applyProtection="1">
      <alignment vertical="top" wrapText="1"/>
      <protection hidden="1"/>
    </xf>
    <xf numFmtId="0" fontId="1" fillId="2" borderId="14" xfId="2" applyFont="1" applyFill="1" applyBorder="1" applyProtection="1">
      <protection hidden="1"/>
    </xf>
    <xf numFmtId="0" fontId="23" fillId="2" borderId="4" xfId="2" applyFont="1" applyFill="1" applyBorder="1" applyProtection="1">
      <protection hidden="1"/>
    </xf>
    <xf numFmtId="0" fontId="20" fillId="2" borderId="4" xfId="2" applyFont="1" applyFill="1" applyBorder="1" applyProtection="1">
      <protection hidden="1"/>
    </xf>
    <xf numFmtId="0" fontId="20" fillId="2" borderId="15" xfId="2" applyFont="1" applyFill="1" applyBorder="1" applyProtection="1">
      <protection hidden="1"/>
    </xf>
    <xf numFmtId="49" fontId="25" fillId="6" borderId="16" xfId="4" applyNumberFormat="1" applyFont="1" applyFill="1" applyBorder="1" applyAlignment="1" applyProtection="1">
      <alignment horizontal="center" vertical="center" wrapText="1"/>
      <protection hidden="1"/>
    </xf>
    <xf numFmtId="49" fontId="25" fillId="6" borderId="17" xfId="4" applyNumberFormat="1" applyFont="1" applyFill="1" applyBorder="1" applyAlignment="1" applyProtection="1">
      <alignment horizontal="center" vertical="center" wrapText="1"/>
      <protection hidden="1"/>
    </xf>
    <xf numFmtId="49" fontId="25" fillId="6" borderId="18" xfId="4" applyNumberFormat="1" applyFont="1" applyFill="1" applyBorder="1" applyAlignment="1" applyProtection="1">
      <alignment horizontal="center" vertical="center" wrapText="1"/>
      <protection hidden="1"/>
    </xf>
    <xf numFmtId="0" fontId="9" fillId="3" borderId="1" xfId="0" applyFont="1" applyFill="1" applyBorder="1" applyAlignment="1">
      <alignment horizontal="center" vertical="center"/>
    </xf>
    <xf numFmtId="0" fontId="1" fillId="0" borderId="0" xfId="0" applyFont="1"/>
    <xf numFmtId="0" fontId="9" fillId="3" borderId="1" xfId="0" applyFont="1" applyFill="1" applyBorder="1"/>
    <xf numFmtId="0" fontId="8" fillId="0" borderId="2" xfId="0" applyFont="1" applyBorder="1" applyAlignment="1">
      <alignment horizontal="center" vertical="center"/>
    </xf>
    <xf numFmtId="0" fontId="8" fillId="0" borderId="2" xfId="0" applyFont="1" applyBorder="1" applyAlignment="1">
      <alignment horizontal="center"/>
    </xf>
    <xf numFmtId="0" fontId="8" fillId="0" borderId="3" xfId="0" applyFont="1" applyFill="1" applyBorder="1" applyAlignment="1" applyProtection="1">
      <alignment horizontal="center" vertical="center"/>
      <protection locked="0"/>
    </xf>
    <xf numFmtId="0" fontId="26" fillId="2" borderId="0" xfId="0" applyFont="1" applyFill="1" applyAlignment="1">
      <alignment vertical="center"/>
    </xf>
    <xf numFmtId="0" fontId="26" fillId="0" borderId="0" xfId="0" applyFont="1"/>
    <xf numFmtId="0" fontId="26" fillId="2" borderId="0" xfId="0" applyFont="1" applyFill="1" applyBorder="1" applyAlignment="1">
      <alignment vertical="center"/>
    </xf>
    <xf numFmtId="0" fontId="26" fillId="2" borderId="0" xfId="0" applyFont="1" applyFill="1"/>
    <xf numFmtId="0" fontId="26" fillId="2" borderId="0" xfId="0" applyFont="1" applyFill="1" applyBorder="1"/>
    <xf numFmtId="0" fontId="1" fillId="4" borderId="0" xfId="2" applyFont="1" applyFill="1" applyProtection="1">
      <protection hidden="1"/>
    </xf>
    <xf numFmtId="0" fontId="1" fillId="0" borderId="0" xfId="2" applyFont="1" applyProtection="1">
      <protection hidden="1"/>
    </xf>
    <xf numFmtId="0" fontId="7" fillId="4" borderId="0" xfId="2" applyFont="1" applyFill="1" applyProtection="1">
      <protection hidden="1"/>
    </xf>
    <xf numFmtId="0" fontId="11" fillId="4" borderId="0" xfId="2" applyFont="1" applyFill="1" applyProtection="1">
      <protection hidden="1"/>
    </xf>
    <xf numFmtId="0" fontId="7" fillId="4" borderId="0" xfId="2" applyFont="1" applyFill="1" applyAlignment="1" applyProtection="1">
      <alignment horizontal="right"/>
      <protection hidden="1"/>
    </xf>
    <xf numFmtId="0" fontId="8" fillId="4" borderId="0" xfId="2" applyFont="1" applyFill="1" applyProtection="1">
      <protection hidden="1"/>
    </xf>
    <xf numFmtId="0" fontId="7" fillId="4" borderId="9" xfId="2" applyFont="1" applyFill="1" applyBorder="1" applyProtection="1">
      <protection hidden="1"/>
    </xf>
    <xf numFmtId="0" fontId="7" fillId="4" borderId="10" xfId="2" applyFont="1" applyFill="1" applyBorder="1" applyProtection="1">
      <protection hidden="1"/>
    </xf>
    <xf numFmtId="0" fontId="12" fillId="4" borderId="10" xfId="2" applyFont="1" applyFill="1" applyBorder="1" applyAlignment="1" applyProtection="1">
      <alignment horizontal="centerContinuous"/>
      <protection hidden="1"/>
    </xf>
    <xf numFmtId="0" fontId="7" fillId="4" borderId="11" xfId="2" applyFont="1" applyFill="1" applyBorder="1" applyProtection="1">
      <protection hidden="1"/>
    </xf>
    <xf numFmtId="0" fontId="7" fillId="4" borderId="12" xfId="2" applyFont="1" applyFill="1" applyBorder="1" applyProtection="1">
      <protection hidden="1"/>
    </xf>
    <xf numFmtId="0" fontId="13" fillId="4" borderId="0" xfId="2" applyFont="1" applyFill="1" applyBorder="1" applyAlignment="1" applyProtection="1">
      <alignment horizontal="center" vertical="top" wrapText="1"/>
      <protection hidden="1"/>
    </xf>
    <xf numFmtId="0" fontId="7" fillId="4" borderId="13" xfId="2" applyFont="1" applyFill="1" applyBorder="1" applyProtection="1">
      <protection hidden="1"/>
    </xf>
    <xf numFmtId="0" fontId="16" fillId="4" borderId="0" xfId="3" applyNumberFormat="1" applyFont="1" applyFill="1" applyBorder="1" applyAlignment="1" applyProtection="1">
      <alignment horizontal="center" vertical="top"/>
      <protection hidden="1"/>
    </xf>
    <xf numFmtId="0" fontId="7" fillId="4" borderId="14" xfId="2" applyFont="1" applyFill="1" applyBorder="1" applyProtection="1">
      <protection hidden="1"/>
    </xf>
    <xf numFmtId="0" fontId="8" fillId="4" borderId="4" xfId="2" applyFont="1" applyFill="1" applyBorder="1" applyAlignment="1" applyProtection="1">
      <alignment vertical="center"/>
      <protection hidden="1"/>
    </xf>
    <xf numFmtId="0" fontId="8" fillId="4" borderId="4" xfId="2" applyFont="1" applyFill="1" applyBorder="1" applyAlignment="1" applyProtection="1">
      <alignment horizontal="left"/>
      <protection hidden="1"/>
    </xf>
    <xf numFmtId="0" fontId="8" fillId="4" borderId="4" xfId="2" applyFont="1" applyFill="1" applyBorder="1" applyAlignment="1" applyProtection="1">
      <alignment horizontal="center"/>
      <protection hidden="1"/>
    </xf>
    <xf numFmtId="2" fontId="8" fillId="4" borderId="4" xfId="2" applyNumberFormat="1" applyFont="1" applyFill="1" applyBorder="1" applyAlignment="1" applyProtection="1">
      <alignment horizontal="center"/>
      <protection hidden="1"/>
    </xf>
    <xf numFmtId="0" fontId="16" fillId="4" borderId="4" xfId="3" applyNumberFormat="1" applyFont="1" applyFill="1" applyBorder="1" applyAlignment="1" applyProtection="1">
      <alignment horizontal="center" vertical="top"/>
      <protection hidden="1"/>
    </xf>
    <xf numFmtId="0" fontId="7" fillId="4" borderId="15" xfId="2" applyFont="1" applyFill="1" applyBorder="1" applyProtection="1">
      <protection hidden="1"/>
    </xf>
    <xf numFmtId="0" fontId="1" fillId="4" borderId="0" xfId="2" applyFont="1" applyFill="1" applyBorder="1" applyProtection="1">
      <protection hidden="1"/>
    </xf>
    <xf numFmtId="0" fontId="27" fillId="4" borderId="19" xfId="0" applyFont="1" applyFill="1" applyBorder="1" applyAlignment="1" applyProtection="1">
      <alignment horizontal="left" vertical="center"/>
      <protection hidden="1"/>
    </xf>
    <xf numFmtId="0" fontId="27" fillId="4" borderId="0" xfId="0" applyFont="1" applyFill="1" applyBorder="1" applyAlignment="1" applyProtection="1">
      <alignment horizontal="left" vertical="center"/>
      <protection hidden="1"/>
    </xf>
    <xf numFmtId="0" fontId="7" fillId="4" borderId="0" xfId="2" applyFont="1" applyFill="1" applyBorder="1" applyProtection="1">
      <protection hidden="1"/>
    </xf>
    <xf numFmtId="0" fontId="16" fillId="4" borderId="0" xfId="3" applyNumberFormat="1" applyFont="1" applyFill="1" applyBorder="1" applyAlignment="1" applyProtection="1">
      <alignment horizontal="center"/>
      <protection hidden="1"/>
    </xf>
    <xf numFmtId="0" fontId="6" fillId="2" borderId="0" xfId="0" applyFont="1" applyFill="1" applyBorder="1" applyAlignment="1" applyProtection="1">
      <alignment horizontal="left" vertical="top" wrapText="1"/>
      <protection locked="0"/>
    </xf>
    <xf numFmtId="0" fontId="6" fillId="2" borderId="22" xfId="0" applyFont="1" applyFill="1" applyBorder="1" applyAlignment="1" applyProtection="1">
      <alignment horizontal="left" vertical="top" wrapText="1"/>
      <protection locked="0"/>
    </xf>
    <xf numFmtId="0" fontId="26" fillId="2" borderId="0" xfId="0" applyFont="1" applyFill="1" applyBorder="1" applyAlignment="1">
      <alignment horizontal="center" vertical="center"/>
    </xf>
    <xf numFmtId="0" fontId="30" fillId="4" borderId="0" xfId="2" applyFont="1" applyFill="1" applyBorder="1" applyProtection="1">
      <protection hidden="1"/>
    </xf>
    <xf numFmtId="0" fontId="31" fillId="2" borderId="0" xfId="0" applyFont="1" applyFill="1"/>
    <xf numFmtId="0" fontId="26" fillId="2" borderId="40" xfId="0" applyFont="1" applyFill="1" applyBorder="1" applyAlignment="1">
      <alignment vertical="center"/>
    </xf>
    <xf numFmtId="0" fontId="3" fillId="2" borderId="42" xfId="0" applyFont="1" applyFill="1" applyBorder="1" applyAlignment="1">
      <alignment vertical="center"/>
    </xf>
    <xf numFmtId="0" fontId="3" fillId="2" borderId="42" xfId="0" applyFont="1" applyFill="1" applyBorder="1" applyAlignment="1">
      <alignment horizontal="center" vertical="top"/>
    </xf>
    <xf numFmtId="0" fontId="3" fillId="2" borderId="42" xfId="0" applyFont="1" applyFill="1" applyBorder="1" applyAlignment="1">
      <alignment vertical="top"/>
    </xf>
    <xf numFmtId="0" fontId="26" fillId="2" borderId="43" xfId="0" applyFont="1" applyFill="1" applyBorder="1" applyAlignment="1">
      <alignment vertical="center"/>
    </xf>
    <xf numFmtId="0" fontId="5" fillId="2" borderId="42" xfId="0" applyFont="1" applyFill="1" applyBorder="1" applyAlignment="1" applyProtection="1">
      <alignment vertical="top"/>
      <protection locked="0"/>
    </xf>
    <xf numFmtId="0" fontId="32" fillId="0" borderId="0" xfId="0" applyFont="1"/>
    <xf numFmtId="0" fontId="33" fillId="7" borderId="44" xfId="0" applyFont="1" applyFill="1" applyBorder="1" applyAlignment="1">
      <alignment vertical="center" wrapText="1"/>
    </xf>
    <xf numFmtId="0" fontId="33" fillId="7" borderId="45" xfId="0" applyFont="1" applyFill="1" applyBorder="1" applyAlignment="1">
      <alignment vertical="center" wrapText="1"/>
    </xf>
    <xf numFmtId="20" fontId="32" fillId="0" borderId="0" xfId="0" applyNumberFormat="1" applyFont="1"/>
    <xf numFmtId="0" fontId="32" fillId="0" borderId="0" xfId="0" applyNumberFormat="1" applyFont="1" applyAlignment="1">
      <alignment horizontal="left" vertical="top"/>
    </xf>
    <xf numFmtId="0" fontId="33" fillId="7" borderId="45" xfId="0" applyNumberFormat="1" applyFont="1" applyFill="1" applyBorder="1" applyAlignment="1">
      <alignment horizontal="left" vertical="top" wrapText="1"/>
    </xf>
    <xf numFmtId="14" fontId="32" fillId="0" borderId="0" xfId="0" applyNumberFormat="1" applyFont="1" applyAlignment="1">
      <alignment horizontal="left" vertical="top"/>
    </xf>
    <xf numFmtId="0" fontId="3" fillId="2" borderId="0" xfId="0" applyFont="1" applyFill="1" applyBorder="1"/>
    <xf numFmtId="0" fontId="3" fillId="2" borderId="0" xfId="0" applyFont="1" applyFill="1" applyAlignment="1">
      <alignment horizontal="center" vertical="top"/>
    </xf>
    <xf numFmtId="0" fontId="3" fillId="2" borderId="0" xfId="0" applyFont="1" applyFill="1" applyAlignment="1">
      <alignment vertical="top"/>
    </xf>
    <xf numFmtId="0" fontId="3" fillId="0" borderId="0" xfId="0" applyFont="1" applyAlignment="1">
      <alignment horizontal="center" vertical="top"/>
    </xf>
    <xf numFmtId="0" fontId="3" fillId="0" borderId="0" xfId="0" applyFont="1" applyAlignment="1">
      <alignment vertical="top"/>
    </xf>
    <xf numFmtId="0" fontId="37" fillId="2" borderId="39" xfId="0" applyFont="1" applyFill="1" applyBorder="1" applyAlignment="1">
      <alignment horizontal="left" vertical="center"/>
    </xf>
    <xf numFmtId="0" fontId="38" fillId="2" borderId="5" xfId="0" applyFont="1" applyFill="1" applyBorder="1" applyAlignment="1">
      <alignment horizontal="left" vertical="center"/>
    </xf>
    <xf numFmtId="0" fontId="36" fillId="2" borderId="0" xfId="0" applyFont="1" applyFill="1" applyBorder="1" applyAlignment="1">
      <alignment vertical="center"/>
    </xf>
    <xf numFmtId="0" fontId="36" fillId="2" borderId="0" xfId="0" applyFont="1" applyFill="1" applyBorder="1" applyAlignment="1">
      <alignment horizontal="center" vertical="center"/>
    </xf>
    <xf numFmtId="0" fontId="37" fillId="2" borderId="39" xfId="0" applyFont="1" applyFill="1" applyBorder="1" applyAlignment="1">
      <alignment horizontal="left" vertical="top" wrapText="1"/>
    </xf>
    <xf numFmtId="0" fontId="36" fillId="2" borderId="0" xfId="0" applyFont="1" applyFill="1" applyBorder="1" applyAlignment="1">
      <alignment vertical="top" wrapText="1"/>
    </xf>
    <xf numFmtId="0" fontId="38" fillId="2" borderId="39" xfId="0" applyFont="1" applyFill="1" applyBorder="1" applyAlignment="1">
      <alignment horizontal="left" vertical="center"/>
    </xf>
    <xf numFmtId="0" fontId="40" fillId="2" borderId="0" xfId="0" applyFont="1" applyFill="1" applyBorder="1" applyAlignment="1">
      <alignment vertical="top" wrapText="1"/>
    </xf>
    <xf numFmtId="0" fontId="37" fillId="2" borderId="41" xfId="0" applyFont="1" applyFill="1" applyBorder="1" applyAlignment="1">
      <alignment horizontal="left" vertical="top" wrapText="1"/>
    </xf>
    <xf numFmtId="0" fontId="37" fillId="2" borderId="39" xfId="0" applyFont="1" applyFill="1" applyBorder="1" applyAlignment="1">
      <alignment horizontal="center" vertical="center" wrapText="1"/>
    </xf>
    <xf numFmtId="0" fontId="37" fillId="2" borderId="39" xfId="0" applyFont="1" applyFill="1" applyBorder="1" applyAlignment="1">
      <alignment horizontal="left" vertical="center" wrapText="1"/>
    </xf>
    <xf numFmtId="0" fontId="36" fillId="2" borderId="0" xfId="0" applyFont="1" applyFill="1" applyBorder="1" applyAlignment="1">
      <alignment horizontal="left" vertical="center"/>
    </xf>
    <xf numFmtId="0" fontId="37" fillId="2" borderId="41" xfId="0" applyFont="1" applyFill="1" applyBorder="1" applyAlignment="1">
      <alignment horizontal="center" vertical="center" wrapText="1"/>
    </xf>
    <xf numFmtId="0" fontId="36" fillId="2" borderId="42" xfId="0" applyFont="1" applyFill="1" applyBorder="1" applyAlignment="1">
      <alignment vertical="top" wrapText="1"/>
    </xf>
    <xf numFmtId="0" fontId="36" fillId="2" borderId="0" xfId="0" applyFont="1" applyFill="1" applyAlignment="1">
      <alignment horizontal="center" vertical="top"/>
    </xf>
    <xf numFmtId="0" fontId="36" fillId="2" borderId="0" xfId="0" applyFont="1" applyFill="1" applyAlignment="1">
      <alignment vertical="top" wrapText="1"/>
    </xf>
    <xf numFmtId="0" fontId="36" fillId="0" borderId="0" xfId="0" applyFont="1" applyAlignment="1">
      <alignment horizontal="center" vertical="top"/>
    </xf>
    <xf numFmtId="0" fontId="36" fillId="0" borderId="0" xfId="0" applyFont="1" applyAlignment="1">
      <alignment vertical="top" wrapText="1"/>
    </xf>
    <xf numFmtId="0" fontId="42" fillId="2" borderId="21" xfId="0" applyFont="1" applyFill="1" applyBorder="1" applyAlignment="1" applyProtection="1">
      <alignment horizontal="center" vertical="center"/>
      <protection locked="0"/>
    </xf>
    <xf numFmtId="0" fontId="26" fillId="2" borderId="0" xfId="0" applyFont="1" applyFill="1" applyBorder="1" applyAlignment="1">
      <alignment horizontal="center" vertical="top"/>
    </xf>
    <xf numFmtId="0" fontId="41" fillId="2" borderId="0" xfId="0" applyFont="1" applyFill="1" applyBorder="1" applyAlignment="1">
      <alignment horizontal="center" vertical="center"/>
    </xf>
    <xf numFmtId="0" fontId="42" fillId="2" borderId="0" xfId="0" applyFont="1" applyFill="1" applyBorder="1" applyAlignment="1" applyProtection="1">
      <alignment horizontal="center" vertical="center"/>
      <protection locked="0"/>
    </xf>
    <xf numFmtId="0" fontId="42" fillId="2" borderId="0" xfId="0" applyFont="1" applyFill="1" applyBorder="1" applyAlignment="1" applyProtection="1">
      <alignment vertical="center"/>
      <protection locked="0"/>
    </xf>
    <xf numFmtId="0" fontId="41" fillId="2" borderId="0" xfId="0" applyFont="1" applyFill="1" applyBorder="1" applyAlignment="1">
      <alignment vertical="center"/>
    </xf>
    <xf numFmtId="0" fontId="42" fillId="2" borderId="42" xfId="0" applyFont="1" applyFill="1" applyBorder="1" applyAlignment="1" applyProtection="1">
      <alignment vertical="center"/>
      <protection locked="0"/>
    </xf>
    <xf numFmtId="0" fontId="26" fillId="2" borderId="42" xfId="0" applyFont="1" applyFill="1" applyBorder="1" applyAlignment="1">
      <alignment horizontal="center" vertical="top"/>
    </xf>
    <xf numFmtId="0" fontId="26" fillId="2" borderId="42" xfId="0" applyFont="1" applyFill="1" applyBorder="1" applyAlignment="1">
      <alignment vertical="center"/>
    </xf>
    <xf numFmtId="0" fontId="26" fillId="2" borderId="42" xfId="0" applyFont="1" applyFill="1" applyBorder="1" applyAlignment="1">
      <alignment horizontal="center" vertical="center"/>
    </xf>
    <xf numFmtId="0" fontId="26" fillId="2" borderId="0" xfId="0" applyFont="1" applyFill="1" applyAlignment="1">
      <alignment horizontal="center" vertical="top"/>
    </xf>
    <xf numFmtId="0" fontId="26" fillId="0" borderId="0" xfId="0" applyFont="1" applyAlignment="1">
      <alignment horizontal="center" vertical="top"/>
    </xf>
    <xf numFmtId="0" fontId="26" fillId="0" borderId="0" xfId="0" applyFont="1" applyAlignment="1">
      <alignment vertical="center"/>
    </xf>
    <xf numFmtId="0" fontId="11" fillId="7" borderId="34" xfId="0" applyFont="1" applyFill="1" applyBorder="1" applyAlignment="1">
      <alignment horizontal="left" vertical="center"/>
    </xf>
    <xf numFmtId="0" fontId="11" fillId="7" borderId="35" xfId="0" applyFont="1" applyFill="1" applyBorder="1" applyAlignment="1">
      <alignment horizontal="center" vertical="center" wrapText="1"/>
    </xf>
    <xf numFmtId="0" fontId="11" fillId="7" borderId="36" xfId="0" applyFont="1" applyFill="1" applyBorder="1" applyAlignment="1">
      <alignment vertical="center"/>
    </xf>
    <xf numFmtId="0" fontId="11" fillId="7" borderId="37" xfId="0" applyFont="1" applyFill="1" applyBorder="1" applyAlignment="1">
      <alignment horizontal="center" vertical="center"/>
    </xf>
    <xf numFmtId="0" fontId="34" fillId="7" borderId="38" xfId="0" applyFont="1" applyFill="1" applyBorder="1" applyAlignment="1">
      <alignment vertical="center"/>
    </xf>
    <xf numFmtId="0" fontId="42" fillId="2" borderId="46" xfId="0" applyFont="1" applyFill="1" applyBorder="1" applyAlignment="1" applyProtection="1">
      <alignment horizontal="center" vertical="center"/>
      <protection locked="0"/>
    </xf>
    <xf numFmtId="0" fontId="42" fillId="2" borderId="42" xfId="0" applyFont="1" applyFill="1" applyBorder="1" applyAlignment="1" applyProtection="1">
      <alignment horizontal="center" vertical="center"/>
      <protection locked="0"/>
    </xf>
    <xf numFmtId="0" fontId="39" fillId="2" borderId="21" xfId="0" applyFont="1" applyFill="1" applyBorder="1" applyAlignment="1" applyProtection="1">
      <alignment horizontal="center" vertical="center"/>
      <protection locked="0"/>
    </xf>
    <xf numFmtId="0" fontId="47" fillId="0" borderId="0" xfId="0" applyFont="1"/>
    <xf numFmtId="0" fontId="49" fillId="0" borderId="0" xfId="4" applyFont="1"/>
    <xf numFmtId="0" fontId="50" fillId="0" borderId="0" xfId="4" applyFont="1"/>
    <xf numFmtId="0" fontId="49" fillId="0" borderId="0" xfId="4" applyFont="1" applyFill="1"/>
    <xf numFmtId="0" fontId="50" fillId="0" borderId="47" xfId="4" applyFont="1" applyFill="1" applyBorder="1" applyProtection="1">
      <protection hidden="1"/>
    </xf>
    <xf numFmtId="0" fontId="51" fillId="0" borderId="48" xfId="4" applyFont="1" applyFill="1" applyBorder="1" applyAlignment="1" applyProtection="1">
      <alignment horizontal="center"/>
      <protection hidden="1"/>
    </xf>
    <xf numFmtId="0" fontId="52" fillId="0" borderId="49" xfId="4" applyFont="1" applyFill="1" applyBorder="1" applyProtection="1">
      <protection hidden="1"/>
    </xf>
    <xf numFmtId="0" fontId="49" fillId="0" borderId="4" xfId="4" applyFont="1" applyFill="1" applyBorder="1"/>
    <xf numFmtId="0" fontId="50" fillId="0" borderId="0" xfId="4" applyFont="1" applyFill="1" applyBorder="1" applyProtection="1">
      <protection hidden="1"/>
    </xf>
    <xf numFmtId="0" fontId="51" fillId="0" borderId="0" xfId="4" applyFont="1" applyFill="1" applyBorder="1" applyAlignment="1" applyProtection="1">
      <alignment horizontal="center"/>
      <protection hidden="1"/>
    </xf>
    <xf numFmtId="0" fontId="52" fillId="0" borderId="0" xfId="4" applyFont="1" applyFill="1" applyBorder="1" applyProtection="1">
      <protection hidden="1"/>
    </xf>
    <xf numFmtId="0" fontId="49" fillId="0" borderId="0" xfId="4" applyFont="1" applyFill="1" applyBorder="1"/>
    <xf numFmtId="0" fontId="51" fillId="0" borderId="54" xfId="4" applyFont="1" applyBorder="1" applyAlignment="1" applyProtection="1">
      <alignment horizontal="center"/>
      <protection hidden="1"/>
    </xf>
    <xf numFmtId="0" fontId="52" fillId="0" borderId="54" xfId="4" applyFont="1" applyBorder="1" applyProtection="1">
      <protection hidden="1"/>
    </xf>
    <xf numFmtId="0" fontId="51" fillId="0" borderId="56" xfId="4" applyFont="1" applyBorder="1" applyAlignment="1" applyProtection="1">
      <alignment horizontal="center"/>
      <protection hidden="1"/>
    </xf>
    <xf numFmtId="0" fontId="52" fillId="0" borderId="56" xfId="4" applyFont="1" applyBorder="1" applyProtection="1">
      <protection hidden="1"/>
    </xf>
    <xf numFmtId="0" fontId="51" fillId="0" borderId="56" xfId="4" applyFont="1" applyFill="1" applyBorder="1" applyAlignment="1" applyProtection="1">
      <alignment horizontal="center"/>
      <protection hidden="1"/>
    </xf>
    <xf numFmtId="0" fontId="52" fillId="0" borderId="56" xfId="4" applyFont="1" applyFill="1" applyBorder="1" applyProtection="1">
      <protection hidden="1"/>
    </xf>
    <xf numFmtId="0" fontId="51" fillId="0" borderId="58" xfId="4" applyFont="1" applyFill="1" applyBorder="1" applyAlignment="1" applyProtection="1">
      <alignment horizontal="center"/>
      <protection hidden="1"/>
    </xf>
    <xf numFmtId="0" fontId="52" fillId="0" borderId="59" xfId="4" applyFont="1" applyFill="1" applyBorder="1" applyProtection="1">
      <protection hidden="1"/>
    </xf>
    <xf numFmtId="0" fontId="53" fillId="0" borderId="53" xfId="4" applyFont="1" applyBorder="1" applyProtection="1">
      <protection hidden="1"/>
    </xf>
    <xf numFmtId="0" fontId="53" fillId="0" borderId="55" xfId="4" applyFont="1" applyBorder="1" applyProtection="1">
      <protection hidden="1"/>
    </xf>
    <xf numFmtId="0" fontId="53" fillId="0" borderId="55" xfId="4" applyFont="1" applyFill="1" applyBorder="1" applyProtection="1">
      <protection hidden="1"/>
    </xf>
    <xf numFmtId="0" fontId="53" fillId="0" borderId="57" xfId="4" applyFont="1" applyFill="1" applyBorder="1" applyProtection="1">
      <protection hidden="1"/>
    </xf>
    <xf numFmtId="0" fontId="43" fillId="0" borderId="40" xfId="0" applyNumberFormat="1" applyFont="1" applyFill="1" applyBorder="1" applyAlignment="1" applyProtection="1">
      <alignment vertical="center"/>
      <protection hidden="1"/>
    </xf>
    <xf numFmtId="0" fontId="26" fillId="2" borderId="40" xfId="0" applyFont="1" applyFill="1" applyBorder="1" applyAlignment="1" applyProtection="1">
      <alignment vertical="center"/>
      <protection hidden="1"/>
    </xf>
    <xf numFmtId="0" fontId="26" fillId="2" borderId="43" xfId="0" applyFont="1" applyFill="1" applyBorder="1" applyAlignment="1" applyProtection="1">
      <alignment vertical="center"/>
      <protection hidden="1"/>
    </xf>
    <xf numFmtId="0" fontId="45" fillId="2" borderId="40" xfId="0" applyFont="1" applyFill="1" applyBorder="1" applyAlignment="1" applyProtection="1">
      <alignment vertical="top"/>
      <protection locked="0" hidden="1"/>
    </xf>
    <xf numFmtId="0" fontId="45" fillId="2" borderId="43" xfId="0" applyFont="1" applyFill="1" applyBorder="1" applyAlignment="1" applyProtection="1">
      <alignment vertical="top"/>
      <protection locked="0" hidden="1"/>
    </xf>
    <xf numFmtId="0" fontId="26" fillId="2" borderId="0" xfId="0" applyFont="1" applyFill="1" applyProtection="1">
      <protection hidden="1"/>
    </xf>
    <xf numFmtId="0" fontId="31" fillId="2" borderId="40" xfId="0" applyFont="1" applyFill="1" applyBorder="1" applyAlignment="1" applyProtection="1">
      <alignment vertical="center"/>
      <protection hidden="1"/>
    </xf>
    <xf numFmtId="0" fontId="31" fillId="2" borderId="0" xfId="0" applyFont="1" applyFill="1" applyProtection="1">
      <protection hidden="1"/>
    </xf>
    <xf numFmtId="0" fontId="1" fillId="4" borderId="0" xfId="2" applyFont="1" applyFill="1" applyAlignment="1" applyProtection="1">
      <alignment vertical="center"/>
      <protection hidden="1"/>
    </xf>
    <xf numFmtId="0" fontId="8" fillId="2" borderId="12" xfId="2" applyFont="1" applyFill="1" applyBorder="1" applyAlignment="1" applyProtection="1">
      <alignment vertical="center"/>
      <protection hidden="1"/>
    </xf>
    <xf numFmtId="0" fontId="1" fillId="2" borderId="0" xfId="2" applyFont="1" applyFill="1" applyAlignment="1" applyProtection="1">
      <alignment vertical="center" wrapText="1"/>
      <protection hidden="1"/>
    </xf>
    <xf numFmtId="0" fontId="20" fillId="2" borderId="0" xfId="2" applyFont="1" applyFill="1" applyBorder="1" applyAlignment="1" applyProtection="1">
      <alignment vertical="center"/>
      <protection hidden="1"/>
    </xf>
    <xf numFmtId="0" fontId="20" fillId="2" borderId="13" xfId="2" applyFont="1" applyFill="1" applyBorder="1" applyAlignment="1" applyProtection="1">
      <alignment vertical="center"/>
      <protection hidden="1"/>
    </xf>
    <xf numFmtId="0" fontId="1" fillId="0" borderId="0" xfId="2" applyFont="1" applyAlignment="1" applyProtection="1">
      <alignment vertical="center"/>
      <protection hidden="1"/>
    </xf>
    <xf numFmtId="0" fontId="1" fillId="4" borderId="0" xfId="2" applyFont="1" applyFill="1" applyAlignment="1" applyProtection="1">
      <alignment horizontal="left" vertical="center"/>
      <protection hidden="1"/>
    </xf>
    <xf numFmtId="0" fontId="8" fillId="2" borderId="12" xfId="2" applyFont="1" applyFill="1" applyBorder="1" applyAlignment="1" applyProtection="1">
      <alignment horizontal="left" vertical="center"/>
      <protection hidden="1"/>
    </xf>
    <xf numFmtId="0" fontId="20" fillId="2" borderId="0" xfId="2" quotePrefix="1" applyFont="1" applyFill="1" applyBorder="1" applyAlignment="1" applyProtection="1">
      <alignment horizontal="left" vertical="center"/>
      <protection hidden="1"/>
    </xf>
    <xf numFmtId="0" fontId="1" fillId="2" borderId="0" xfId="2" applyFont="1" applyFill="1" applyAlignment="1" applyProtection="1">
      <alignment horizontal="left" vertical="center" wrapText="1"/>
      <protection hidden="1"/>
    </xf>
    <xf numFmtId="0" fontId="20" fillId="2" borderId="0" xfId="2" applyFont="1" applyFill="1" applyBorder="1" applyAlignment="1" applyProtection="1">
      <alignment horizontal="left" vertical="center"/>
      <protection hidden="1"/>
    </xf>
    <xf numFmtId="0" fontId="20" fillId="2" borderId="13" xfId="2" applyFont="1" applyFill="1" applyBorder="1" applyAlignment="1" applyProtection="1">
      <alignment horizontal="left" vertical="center"/>
      <protection hidden="1"/>
    </xf>
    <xf numFmtId="0" fontId="1" fillId="0" borderId="0" xfId="2" applyFont="1" applyAlignment="1" applyProtection="1">
      <alignment horizontal="left" vertical="center"/>
      <protection hidden="1"/>
    </xf>
    <xf numFmtId="0" fontId="19" fillId="2" borderId="0" xfId="2" applyFont="1" applyFill="1" applyBorder="1" applyAlignment="1" applyProtection="1">
      <alignment horizontal="left" vertical="center"/>
      <protection hidden="1"/>
    </xf>
    <xf numFmtId="0" fontId="8" fillId="2" borderId="0" xfId="3" quotePrefix="1" applyFont="1" applyFill="1" applyBorder="1" applyAlignment="1" applyProtection="1">
      <alignment horizontal="left" vertical="center"/>
      <protection hidden="1"/>
    </xf>
    <xf numFmtId="0" fontId="55" fillId="4" borderId="0" xfId="0" applyFont="1" applyFill="1" applyBorder="1" applyAlignment="1" applyProtection="1">
      <alignment horizontal="left" vertical="center"/>
      <protection hidden="1"/>
    </xf>
    <xf numFmtId="0" fontId="11" fillId="4" borderId="0" xfId="0" applyFont="1" applyFill="1" applyBorder="1" applyAlignment="1" applyProtection="1">
      <alignment horizontal="left" vertical="center"/>
      <protection hidden="1"/>
    </xf>
    <xf numFmtId="0" fontId="54" fillId="4" borderId="20" xfId="0" applyFont="1" applyFill="1" applyBorder="1" applyAlignment="1" applyProtection="1">
      <alignment horizontal="left" vertical="center"/>
      <protection hidden="1"/>
    </xf>
    <xf numFmtId="0" fontId="54" fillId="4" borderId="0" xfId="0" applyFont="1" applyFill="1" applyBorder="1" applyAlignment="1" applyProtection="1">
      <alignment horizontal="left" vertical="center"/>
      <protection hidden="1"/>
    </xf>
    <xf numFmtId="0" fontId="12" fillId="4" borderId="0" xfId="2" applyFont="1" applyFill="1" applyBorder="1" applyProtection="1">
      <protection hidden="1"/>
    </xf>
    <xf numFmtId="0" fontId="28" fillId="4" borderId="0" xfId="2" applyFont="1" applyFill="1" applyAlignment="1" applyProtection="1">
      <alignment horizontal="left"/>
      <protection hidden="1"/>
    </xf>
    <xf numFmtId="0" fontId="12" fillId="4" borderId="0" xfId="2" applyFont="1" applyFill="1" applyBorder="1" applyAlignment="1" applyProtection="1">
      <alignment horizontal="left"/>
      <protection hidden="1"/>
    </xf>
    <xf numFmtId="0" fontId="12" fillId="4" borderId="0" xfId="2" applyFont="1" applyFill="1" applyBorder="1" applyAlignment="1" applyProtection="1">
      <alignment horizontal="center"/>
      <protection hidden="1"/>
    </xf>
    <xf numFmtId="0" fontId="12" fillId="4" borderId="0" xfId="2" applyFont="1" applyFill="1" applyBorder="1" applyAlignment="1" applyProtection="1">
      <alignment horizontal="center" vertical="top" wrapText="1"/>
      <protection hidden="1"/>
    </xf>
    <xf numFmtId="0" fontId="12" fillId="4" borderId="0" xfId="2" applyFont="1" applyFill="1" applyAlignment="1" applyProtection="1">
      <protection hidden="1"/>
    </xf>
    <xf numFmtId="0" fontId="1" fillId="2" borderId="0" xfId="2" applyFont="1" applyFill="1" applyBorder="1" applyAlignment="1" applyProtection="1">
      <alignment horizontal="left" vertical="center" wrapText="1"/>
      <protection hidden="1"/>
    </xf>
    <xf numFmtId="0" fontId="1" fillId="4" borderId="12" xfId="2" applyFont="1" applyFill="1" applyBorder="1" applyAlignment="1" applyProtection="1">
      <alignment horizontal="left" vertical="center"/>
      <protection hidden="1"/>
    </xf>
    <xf numFmtId="0" fontId="1" fillId="4" borderId="12" xfId="2" applyFont="1" applyFill="1" applyBorder="1" applyProtection="1">
      <protection hidden="1"/>
    </xf>
    <xf numFmtId="0" fontId="37" fillId="2" borderId="39" xfId="0" applyFont="1" applyFill="1" applyBorder="1" applyAlignment="1">
      <alignment horizontal="left" vertical="top" wrapText="1"/>
    </xf>
    <xf numFmtId="0" fontId="36" fillId="2" borderId="0" xfId="0" applyFont="1" applyFill="1" applyBorder="1" applyAlignment="1">
      <alignment vertical="top" wrapText="1"/>
    </xf>
    <xf numFmtId="0" fontId="12" fillId="2" borderId="0" xfId="0" applyFont="1" applyFill="1" applyBorder="1" applyAlignment="1" applyProtection="1">
      <alignment horizontal="center" vertical="center"/>
      <protection locked="0"/>
    </xf>
    <xf numFmtId="0" fontId="26" fillId="2" borderId="0" xfId="0" applyFont="1" applyFill="1" applyBorder="1" applyAlignment="1" applyProtection="1">
      <alignment horizontal="center" vertical="center"/>
    </xf>
    <xf numFmtId="0" fontId="26" fillId="2" borderId="0" xfId="0" applyFont="1" applyFill="1" applyBorder="1" applyAlignment="1" applyProtection="1">
      <alignment horizontal="center"/>
    </xf>
    <xf numFmtId="0" fontId="3" fillId="2" borderId="0" xfId="0" applyFont="1" applyFill="1" applyBorder="1" applyAlignment="1" applyProtection="1">
      <alignment horizontal="center"/>
    </xf>
    <xf numFmtId="0" fontId="3" fillId="2" borderId="0" xfId="0" applyFont="1" applyFill="1" applyBorder="1" applyProtection="1"/>
    <xf numFmtId="0" fontId="26" fillId="2" borderId="0" xfId="0" applyFont="1" applyFill="1" applyBorder="1" applyAlignment="1" applyProtection="1">
      <alignment horizontal="center" vertical="top"/>
    </xf>
    <xf numFmtId="0" fontId="3" fillId="2" borderId="0" xfId="0" applyFont="1" applyFill="1" applyBorder="1" applyAlignment="1" applyProtection="1">
      <alignment horizontal="center" vertical="top"/>
    </xf>
    <xf numFmtId="0" fontId="41" fillId="2" borderId="0" xfId="0" applyFont="1" applyFill="1" applyBorder="1" applyAlignment="1" applyProtection="1">
      <alignment horizontal="center" vertical="center"/>
    </xf>
    <xf numFmtId="0" fontId="36" fillId="2" borderId="36" xfId="0" applyFont="1" applyFill="1" applyBorder="1" applyAlignment="1">
      <alignment vertical="top" wrapText="1"/>
    </xf>
    <xf numFmtId="0" fontId="42" fillId="2" borderId="36" xfId="0" applyFont="1" applyFill="1" applyBorder="1" applyAlignment="1" applyProtection="1">
      <alignment vertical="center"/>
      <protection locked="0"/>
    </xf>
    <xf numFmtId="0" fontId="26" fillId="2" borderId="36" xfId="0" applyFont="1" applyFill="1" applyBorder="1" applyAlignment="1">
      <alignment horizontal="center" vertical="top"/>
    </xf>
    <xf numFmtId="0" fontId="5" fillId="2" borderId="36" xfId="0" applyFont="1" applyFill="1" applyBorder="1" applyAlignment="1" applyProtection="1">
      <alignment vertical="top"/>
      <protection locked="0"/>
    </xf>
    <xf numFmtId="0" fontId="3" fillId="2" borderId="36" xfId="0" applyFont="1" applyFill="1" applyBorder="1" applyAlignment="1">
      <alignment horizontal="center" vertical="top"/>
    </xf>
    <xf numFmtId="0" fontId="37" fillId="2" borderId="36" xfId="0" applyFont="1" applyFill="1" applyBorder="1" applyAlignment="1">
      <alignment horizontal="left" vertical="top" wrapText="1"/>
    </xf>
    <xf numFmtId="0" fontId="26" fillId="2" borderId="36" xfId="0" applyFont="1" applyFill="1" applyBorder="1" applyAlignment="1" applyProtection="1">
      <alignment vertical="center"/>
      <protection hidden="1"/>
    </xf>
    <xf numFmtId="0" fontId="20" fillId="2" borderId="0" xfId="2" quotePrefix="1" applyFont="1" applyFill="1" applyBorder="1" applyAlignment="1" applyProtection="1">
      <alignment wrapText="1"/>
      <protection hidden="1"/>
    </xf>
    <xf numFmtId="0" fontId="0" fillId="0" borderId="0" xfId="0" applyAlignment="1">
      <alignment wrapText="1"/>
    </xf>
    <xf numFmtId="0" fontId="21" fillId="2" borderId="0" xfId="3" quotePrefix="1" applyFont="1" applyFill="1" applyBorder="1" applyAlignment="1" applyProtection="1">
      <alignment horizontal="left" vertical="center"/>
      <protection hidden="1"/>
    </xf>
    <xf numFmtId="0" fontId="0" fillId="0" borderId="0" xfId="0" applyAlignment="1">
      <alignment horizontal="left" vertical="center"/>
    </xf>
    <xf numFmtId="0" fontId="0" fillId="0" borderId="13" xfId="0" applyBorder="1" applyAlignment="1">
      <alignment horizontal="left" vertical="center"/>
    </xf>
    <xf numFmtId="0" fontId="20" fillId="2" borderId="0" xfId="2" quotePrefix="1" applyFont="1" applyFill="1" applyBorder="1" applyAlignment="1" applyProtection="1">
      <alignment horizontal="left" vertical="center"/>
      <protection hidden="1"/>
    </xf>
    <xf numFmtId="0" fontId="0" fillId="0" borderId="0" xfId="0" applyBorder="1" applyAlignment="1">
      <alignment horizontal="left" vertical="center"/>
    </xf>
    <xf numFmtId="0" fontId="8" fillId="2" borderId="0" xfId="3" quotePrefix="1" applyFont="1" applyFill="1" applyBorder="1" applyAlignment="1" applyProtection="1">
      <alignment horizontal="left" vertical="center"/>
      <protection hidden="1"/>
    </xf>
    <xf numFmtId="0" fontId="8" fillId="0" borderId="0" xfId="3" applyFont="1" applyAlignment="1">
      <alignment horizontal="left" vertical="center"/>
    </xf>
    <xf numFmtId="164" fontId="11" fillId="2" borderId="6" xfId="0" applyNumberFormat="1" applyFont="1" applyFill="1" applyBorder="1" applyAlignment="1" applyProtection="1">
      <alignment horizontal="center" vertical="center"/>
      <protection locked="0"/>
    </xf>
    <xf numFmtId="164" fontId="56" fillId="0" borderId="8" xfId="0" applyNumberFormat="1" applyFont="1" applyBorder="1" applyAlignment="1" applyProtection="1">
      <alignment horizontal="center" vertical="center"/>
      <protection locked="0"/>
    </xf>
    <xf numFmtId="0" fontId="17" fillId="4" borderId="0" xfId="2" applyFont="1" applyFill="1" applyBorder="1" applyAlignment="1" applyProtection="1">
      <alignment vertical="top" wrapText="1"/>
      <protection hidden="1"/>
    </xf>
    <xf numFmtId="0" fontId="18" fillId="0" borderId="0" xfId="2" applyFont="1" applyBorder="1" applyAlignment="1" applyProtection="1">
      <alignment wrapText="1"/>
      <protection hidden="1"/>
    </xf>
    <xf numFmtId="0" fontId="17" fillId="5" borderId="9" xfId="2" applyFont="1" applyFill="1" applyBorder="1" applyAlignment="1" applyProtection="1">
      <alignment horizontal="center" vertical="center" wrapText="1" readingOrder="1"/>
      <protection hidden="1"/>
    </xf>
    <xf numFmtId="0" fontId="17" fillId="5" borderId="10" xfId="2" applyFont="1" applyFill="1" applyBorder="1" applyAlignment="1" applyProtection="1">
      <alignment horizontal="center" vertical="center" wrapText="1" readingOrder="1"/>
      <protection hidden="1"/>
    </xf>
    <xf numFmtId="0" fontId="17" fillId="5" borderId="11" xfId="2" applyFont="1" applyFill="1" applyBorder="1" applyAlignment="1" applyProtection="1">
      <alignment horizontal="center" vertical="center" wrapText="1" readingOrder="1"/>
      <protection hidden="1"/>
    </xf>
    <xf numFmtId="0" fontId="17" fillId="5" borderId="12" xfId="2" applyFont="1" applyFill="1" applyBorder="1" applyAlignment="1" applyProtection="1">
      <alignment horizontal="center" vertical="center" wrapText="1" readingOrder="1"/>
      <protection hidden="1"/>
    </xf>
    <xf numFmtId="0" fontId="17" fillId="5" borderId="0" xfId="2" applyFont="1" applyFill="1" applyAlignment="1" applyProtection="1">
      <alignment horizontal="center" vertical="center" wrapText="1" readingOrder="1"/>
      <protection hidden="1"/>
    </xf>
    <xf numFmtId="0" fontId="17" fillId="5" borderId="13" xfId="2" applyFont="1" applyFill="1" applyBorder="1" applyAlignment="1" applyProtection="1">
      <alignment horizontal="center" vertical="center" wrapText="1" readingOrder="1"/>
      <protection hidden="1"/>
    </xf>
    <xf numFmtId="0" fontId="17" fillId="5" borderId="14" xfId="2" applyFont="1" applyFill="1" applyBorder="1" applyAlignment="1" applyProtection="1">
      <alignment horizontal="center" vertical="center" wrapText="1" readingOrder="1"/>
      <protection hidden="1"/>
    </xf>
    <xf numFmtId="0" fontId="17" fillId="5" borderId="4" xfId="2" applyFont="1" applyFill="1" applyBorder="1" applyAlignment="1" applyProtection="1">
      <alignment horizontal="center" vertical="center" wrapText="1" readingOrder="1"/>
      <protection hidden="1"/>
    </xf>
    <xf numFmtId="0" fontId="17" fillId="5" borderId="15" xfId="2" applyFont="1" applyFill="1" applyBorder="1" applyAlignment="1" applyProtection="1">
      <alignment horizontal="center" vertical="center" wrapText="1" readingOrder="1"/>
      <protection hidden="1"/>
    </xf>
    <xf numFmtId="0" fontId="57" fillId="2" borderId="9" xfId="2" applyFont="1" applyFill="1" applyBorder="1" applyAlignment="1" applyProtection="1">
      <alignment horizontal="center" vertical="center"/>
      <protection hidden="1"/>
    </xf>
    <xf numFmtId="0" fontId="57" fillId="2" borderId="10" xfId="2" applyFont="1" applyFill="1" applyBorder="1" applyAlignment="1" applyProtection="1">
      <alignment horizontal="center" vertical="center"/>
      <protection hidden="1"/>
    </xf>
    <xf numFmtId="0" fontId="57" fillId="2" borderId="11" xfId="2" applyFont="1" applyFill="1" applyBorder="1" applyAlignment="1" applyProtection="1">
      <alignment horizontal="center" vertical="center"/>
      <protection hidden="1"/>
    </xf>
    <xf numFmtId="0" fontId="11" fillId="2" borderId="6" xfId="0" applyFont="1" applyFill="1" applyBorder="1" applyAlignment="1" applyProtection="1">
      <alignment horizontal="left" vertical="center"/>
      <protection locked="0"/>
    </xf>
    <xf numFmtId="0" fontId="54" fillId="2" borderId="7" xfId="0" applyFont="1" applyFill="1" applyBorder="1" applyAlignment="1" applyProtection="1">
      <alignment horizontal="left" vertical="center"/>
      <protection locked="0"/>
    </xf>
    <xf numFmtId="0" fontId="4" fillId="2" borderId="31" xfId="0" applyFont="1" applyFill="1" applyBorder="1" applyAlignment="1" applyProtection="1">
      <alignment horizontal="left" vertical="top" wrapText="1"/>
      <protection locked="0"/>
    </xf>
    <xf numFmtId="0" fontId="35" fillId="0" borderId="32" xfId="0" applyFont="1" applyBorder="1" applyAlignment="1" applyProtection="1">
      <alignment horizontal="left" vertical="top" wrapText="1"/>
      <protection locked="0"/>
    </xf>
    <xf numFmtId="0" fontId="35" fillId="0" borderId="33" xfId="0" applyFont="1" applyBorder="1" applyAlignment="1" applyProtection="1">
      <alignment horizontal="left" vertical="top" wrapText="1"/>
      <protection locked="0"/>
    </xf>
    <xf numFmtId="0" fontId="4" fillId="2" borderId="28" xfId="0" applyFont="1" applyFill="1" applyBorder="1" applyAlignment="1" applyProtection="1">
      <alignment horizontal="left" vertical="top" wrapText="1"/>
      <protection locked="0"/>
    </xf>
    <xf numFmtId="0" fontId="35" fillId="0" borderId="29" xfId="0" applyFont="1" applyBorder="1" applyAlignment="1" applyProtection="1">
      <alignment horizontal="left" vertical="top" wrapText="1"/>
      <protection locked="0"/>
    </xf>
    <xf numFmtId="0" fontId="35" fillId="0" borderId="30" xfId="0" applyFont="1" applyBorder="1" applyAlignment="1" applyProtection="1">
      <alignment horizontal="left" vertical="top" wrapText="1"/>
      <protection locked="0"/>
    </xf>
    <xf numFmtId="0" fontId="11" fillId="7" borderId="35" xfId="0" applyFont="1" applyFill="1" applyBorder="1" applyAlignment="1">
      <alignment horizontal="center" vertical="center" wrapText="1"/>
    </xf>
    <xf numFmtId="0" fontId="46" fillId="7" borderId="36" xfId="0" applyFont="1" applyFill="1" applyBorder="1" applyAlignment="1">
      <alignment vertical="center"/>
    </xf>
    <xf numFmtId="0" fontId="46" fillId="7" borderId="37" xfId="0" applyFont="1" applyFill="1" applyBorder="1" applyAlignment="1">
      <alignment vertical="center"/>
    </xf>
    <xf numFmtId="0" fontId="4" fillId="2" borderId="23" xfId="0" applyFont="1" applyFill="1" applyBorder="1" applyAlignment="1" applyProtection="1">
      <alignment horizontal="left" vertical="top" wrapText="1"/>
      <protection locked="0"/>
    </xf>
    <xf numFmtId="0" fontId="35" fillId="0" borderId="24" xfId="0" applyFont="1" applyBorder="1" applyAlignment="1" applyProtection="1">
      <alignment horizontal="left" vertical="top" wrapText="1"/>
      <protection locked="0"/>
    </xf>
    <xf numFmtId="0" fontId="35" fillId="0" borderId="25" xfId="0" applyFont="1" applyBorder="1" applyAlignment="1" applyProtection="1">
      <alignment horizontal="left" vertical="top" wrapText="1"/>
      <protection locked="0"/>
    </xf>
    <xf numFmtId="0" fontId="35" fillId="0" borderId="26" xfId="0" applyFont="1" applyBorder="1" applyAlignment="1">
      <alignment horizontal="left" vertical="top" wrapText="1"/>
    </xf>
    <xf numFmtId="0" fontId="35" fillId="0" borderId="0" xfId="0" applyFont="1" applyBorder="1" applyAlignment="1">
      <alignment horizontal="left" vertical="top" wrapText="1"/>
    </xf>
    <xf numFmtId="0" fontId="35" fillId="0" borderId="27" xfId="0" applyFont="1" applyBorder="1" applyAlignment="1">
      <alignment horizontal="left" vertical="top" wrapText="1"/>
    </xf>
    <xf numFmtId="0" fontId="35" fillId="0" borderId="28" xfId="0" applyFont="1" applyBorder="1" applyAlignment="1">
      <alignment horizontal="left" vertical="top" wrapText="1"/>
    </xf>
    <xf numFmtId="0" fontId="35" fillId="0" borderId="29" xfId="0" applyFont="1" applyBorder="1" applyAlignment="1">
      <alignment horizontal="left" vertical="top" wrapText="1"/>
    </xf>
    <xf numFmtId="0" fontId="35" fillId="0" borderId="30" xfId="0" applyFont="1" applyBorder="1" applyAlignment="1">
      <alignment horizontal="left" vertical="top" wrapText="1"/>
    </xf>
    <xf numFmtId="0" fontId="35" fillId="0" borderId="26" xfId="0" applyFont="1" applyBorder="1" applyAlignment="1" applyProtection="1">
      <alignment horizontal="left" vertical="top" wrapText="1"/>
      <protection locked="0"/>
    </xf>
    <xf numFmtId="0" fontId="35" fillId="0" borderId="0" xfId="0" applyFont="1" applyBorder="1" applyAlignment="1" applyProtection="1">
      <alignment horizontal="left" vertical="top" wrapText="1"/>
      <protection locked="0"/>
    </xf>
    <xf numFmtId="0" fontId="35" fillId="0" borderId="27" xfId="0" applyFont="1" applyBorder="1" applyAlignment="1" applyProtection="1">
      <alignment horizontal="left" vertical="top" wrapText="1"/>
      <protection locked="0"/>
    </xf>
    <xf numFmtId="0" fontId="35" fillId="0" borderId="28" xfId="0" applyFont="1" applyBorder="1" applyAlignment="1" applyProtection="1">
      <alignment horizontal="left" vertical="top" wrapText="1"/>
      <protection locked="0"/>
    </xf>
    <xf numFmtId="0" fontId="41" fillId="0" borderId="39" xfId="0" applyFont="1" applyBorder="1" applyAlignment="1">
      <alignment horizontal="center"/>
    </xf>
    <xf numFmtId="0" fontId="41" fillId="0" borderId="0" xfId="0" applyFont="1" applyBorder="1" applyAlignment="1">
      <alignment horizontal="center"/>
    </xf>
    <xf numFmtId="0" fontId="37" fillId="2" borderId="39" xfId="0" applyFont="1" applyFill="1" applyBorder="1" applyAlignment="1">
      <alignment horizontal="left" vertical="top" wrapText="1"/>
    </xf>
    <xf numFmtId="0" fontId="36" fillId="2" borderId="0" xfId="0" applyFont="1" applyFill="1" applyBorder="1" applyAlignment="1">
      <alignment vertical="top" wrapText="1"/>
    </xf>
    <xf numFmtId="0" fontId="36" fillId="2" borderId="0" xfId="0" applyFont="1" applyFill="1" applyBorder="1" applyAlignment="1">
      <alignment horizontal="left" vertical="top" wrapText="1"/>
    </xf>
    <xf numFmtId="0" fontId="59" fillId="2" borderId="0" xfId="0" applyFont="1" applyFill="1" applyBorder="1" applyAlignment="1" applyProtection="1">
      <alignment horizontal="left" vertical="top" wrapText="1"/>
      <protection locked="0"/>
    </xf>
    <xf numFmtId="0" fontId="60" fillId="2" borderId="0" xfId="0" applyFont="1" applyFill="1" applyBorder="1" applyAlignment="1" applyProtection="1">
      <alignment horizontal="left" vertical="top" wrapText="1"/>
      <protection locked="0"/>
    </xf>
    <xf numFmtId="0" fontId="44" fillId="2" borderId="50" xfId="0" applyFont="1" applyFill="1" applyBorder="1" applyAlignment="1" applyProtection="1">
      <alignment horizontal="center" vertical="center"/>
      <protection locked="0"/>
    </xf>
    <xf numFmtId="0" fontId="44" fillId="2" borderId="51" xfId="0" applyFont="1" applyFill="1" applyBorder="1" applyAlignment="1" applyProtection="1">
      <alignment horizontal="center" vertical="center"/>
      <protection locked="0"/>
    </xf>
    <xf numFmtId="0" fontId="44" fillId="2" borderId="52" xfId="0" applyFont="1" applyFill="1" applyBorder="1" applyAlignment="1" applyProtection="1">
      <alignment horizontal="center" vertical="center"/>
      <protection locked="0"/>
    </xf>
    <xf numFmtId="20" fontId="37" fillId="2" borderId="39" xfId="0" applyNumberFormat="1" applyFont="1" applyFill="1" applyBorder="1" applyAlignment="1">
      <alignment horizontal="left" vertical="top" wrapText="1"/>
    </xf>
    <xf numFmtId="0" fontId="40" fillId="2" borderId="0" xfId="0" applyFont="1" applyFill="1" applyBorder="1" applyAlignment="1">
      <alignment vertical="top" wrapText="1"/>
    </xf>
    <xf numFmtId="0" fontId="36" fillId="2" borderId="42" xfId="0" applyFont="1" applyFill="1" applyBorder="1" applyAlignment="1">
      <alignment vertical="top" wrapText="1"/>
    </xf>
    <xf numFmtId="0" fontId="37" fillId="2" borderId="41" xfId="0" applyFont="1" applyFill="1" applyBorder="1" applyAlignment="1">
      <alignment horizontal="left" vertical="top" wrapText="1"/>
    </xf>
    <xf numFmtId="0" fontId="4" fillId="0" borderId="31" xfId="0" applyFont="1" applyFill="1" applyBorder="1" applyAlignment="1" applyProtection="1">
      <alignment horizontal="left" vertical="top" wrapText="1"/>
      <protection locked="0"/>
    </xf>
    <xf numFmtId="0" fontId="4" fillId="0" borderId="32" xfId="0" applyFont="1" applyFill="1" applyBorder="1" applyAlignment="1" applyProtection="1">
      <alignment horizontal="left" vertical="top" wrapText="1"/>
      <protection locked="0"/>
    </xf>
    <xf numFmtId="0" fontId="4" fillId="0" borderId="33" xfId="0" applyFont="1" applyFill="1" applyBorder="1" applyAlignment="1" applyProtection="1">
      <alignment horizontal="left" vertical="top" wrapText="1"/>
      <protection locked="0"/>
    </xf>
    <xf numFmtId="0" fontId="37" fillId="2" borderId="39" xfId="0" applyFont="1" applyFill="1" applyBorder="1" applyAlignment="1" applyProtection="1">
      <alignment horizontal="left" vertical="top" wrapText="1"/>
    </xf>
    <xf numFmtId="0" fontId="40" fillId="2" borderId="0" xfId="0" applyFont="1" applyFill="1" applyBorder="1" applyAlignment="1" applyProtection="1">
      <alignment vertical="top" wrapText="1"/>
    </xf>
    <xf numFmtId="0" fontId="36" fillId="2" borderId="0" xfId="0" applyFont="1" applyFill="1" applyBorder="1" applyAlignment="1" applyProtection="1">
      <alignment vertical="top" wrapText="1"/>
    </xf>
    <xf numFmtId="0" fontId="35" fillId="2" borderId="32" xfId="0" applyFont="1" applyFill="1" applyBorder="1" applyAlignment="1" applyProtection="1">
      <alignment horizontal="left" vertical="top" wrapText="1"/>
      <protection locked="0"/>
    </xf>
    <xf numFmtId="0" fontId="35" fillId="2" borderId="33" xfId="0" applyFont="1" applyFill="1" applyBorder="1" applyAlignment="1" applyProtection="1">
      <alignment horizontal="left" vertical="top" wrapText="1"/>
      <protection locked="0"/>
    </xf>
    <xf numFmtId="20" fontId="37" fillId="2" borderId="41" xfId="0" applyNumberFormat="1" applyFont="1" applyFill="1" applyBorder="1" applyAlignment="1">
      <alignment horizontal="left" vertical="top" wrapText="1"/>
    </xf>
    <xf numFmtId="0" fontId="0" fillId="0" borderId="0" xfId="0" applyBorder="1" applyAlignment="1"/>
    <xf numFmtId="0" fontId="0" fillId="0" borderId="0" xfId="0" applyBorder="1" applyAlignment="1">
      <alignment wrapText="1"/>
    </xf>
    <xf numFmtId="0" fontId="0" fillId="0" borderId="42" xfId="0" applyBorder="1" applyAlignment="1">
      <alignment wrapText="1"/>
    </xf>
    <xf numFmtId="0" fontId="0" fillId="0" borderId="0" xfId="0" applyAlignment="1">
      <alignment vertical="top" wrapText="1"/>
    </xf>
    <xf numFmtId="0" fontId="0" fillId="0" borderId="0" xfId="0" applyBorder="1" applyAlignment="1">
      <alignment vertical="top" wrapText="1"/>
    </xf>
    <xf numFmtId="0" fontId="0" fillId="0" borderId="42" xfId="0" applyBorder="1" applyAlignment="1">
      <alignment vertical="top" wrapText="1"/>
    </xf>
    <xf numFmtId="0" fontId="0" fillId="0" borderId="39" xfId="0" applyBorder="1" applyAlignment="1">
      <alignment vertical="top" wrapText="1"/>
    </xf>
  </cellXfs>
  <cellStyles count="5">
    <cellStyle name="Hyperlink" xfId="3" builtinId="8"/>
    <cellStyle name="Normal" xfId="0" builtinId="0"/>
    <cellStyle name="Normal 2" xfId="1"/>
    <cellStyle name="Normal 2 2" xfId="2"/>
    <cellStyle name="Normal 3" xfId="4"/>
  </cellStyles>
  <dxfs count="14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FF0000"/>
      </font>
    </dxf>
    <dxf>
      <font>
        <color rgb="FF00B05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xdr:colOff>
      <xdr:row>55</xdr:row>
      <xdr:rowOff>50245</xdr:rowOff>
    </xdr:from>
    <xdr:to>
      <xdr:col>1</xdr:col>
      <xdr:colOff>2261151</xdr:colOff>
      <xdr:row>59</xdr:row>
      <xdr:rowOff>72295</xdr:rowOff>
    </xdr:to>
    <xdr:pic>
      <xdr:nvPicPr>
        <xdr:cNvPr id="4" name="Picture 3"/>
        <xdr:cNvPicPr>
          <a:picLocks noChangeAspect="1"/>
        </xdr:cNvPicPr>
      </xdr:nvPicPr>
      <xdr:blipFill>
        <a:blip xmlns:r="http://schemas.openxmlformats.org/officeDocument/2006/relationships" r:embed="rId1"/>
        <a:stretch>
          <a:fillRect/>
        </a:stretch>
      </xdr:blipFill>
      <xdr:spPr>
        <a:xfrm>
          <a:off x="1143004" y="9956245"/>
          <a:ext cx="2261147" cy="750920"/>
        </a:xfrm>
        <a:prstGeom prst="rect">
          <a:avLst/>
        </a:prstGeom>
      </xdr:spPr>
    </xdr:pic>
    <xdr:clientData/>
  </xdr:twoCellAnchor>
</xdr:wsDr>
</file>

<file path=xl/theme/theme1.xml><?xml version="1.0" encoding="utf-8"?>
<a:theme xmlns:a="http://schemas.openxmlformats.org/drawingml/2006/main" name="Office Theme">
  <a:themeElements>
    <a:clrScheme name="CentralBank_MasterColours">
      <a:dk1>
        <a:sysClr val="windowText" lastClr="000000"/>
      </a:dk1>
      <a:lt1>
        <a:sysClr val="window" lastClr="FFFFFF"/>
      </a:lt1>
      <a:dk2>
        <a:srgbClr val="7C477E"/>
      </a:dk2>
      <a:lt2>
        <a:srgbClr val="09506C"/>
      </a:lt2>
      <a:accent1>
        <a:srgbClr val="0083A0"/>
      </a:accent1>
      <a:accent2>
        <a:srgbClr val="5EC5C2"/>
      </a:accent2>
      <a:accent3>
        <a:srgbClr val="D4E388"/>
      </a:accent3>
      <a:accent4>
        <a:srgbClr val="007DC3"/>
      </a:accent4>
      <a:accent5>
        <a:srgbClr val="D12E7C"/>
      </a:accent5>
      <a:accent6>
        <a:srgbClr val="F57E20"/>
      </a:accent6>
      <a:hlink>
        <a:srgbClr val="007DC3"/>
      </a:hlink>
      <a:folHlink>
        <a:srgbClr val="7C47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L65"/>
  <sheetViews>
    <sheetView showGridLines="0" showRowColHeaders="0" tabSelected="1" zoomScale="85" zoomScaleNormal="85" zoomScaleSheetLayoutView="100" workbookViewId="0">
      <selection activeCell="D17" sqref="D17:E17"/>
    </sheetView>
  </sheetViews>
  <sheetFormatPr defaultColWidth="0" defaultRowHeight="12.75" customHeight="1" zeroHeight="1" x14ac:dyDescent="0.25"/>
  <cols>
    <col min="1" max="2" width="9.08984375" style="42" customWidth="1"/>
    <col min="3" max="3" width="42.90625" style="42" customWidth="1"/>
    <col min="4" max="4" width="12.54296875" style="42" customWidth="1"/>
    <col min="5" max="6" width="10.08984375" style="42" customWidth="1"/>
    <col min="7" max="7" width="11" style="42" customWidth="1"/>
    <col min="8" max="8" width="12.54296875" style="42" customWidth="1"/>
    <col min="9" max="11" width="10.08984375" style="42" customWidth="1"/>
    <col min="12" max="12" width="9.08984375" style="42" customWidth="1"/>
    <col min="13" max="16384" width="9.08984375" style="42" hidden="1"/>
  </cols>
  <sheetData>
    <row r="1" spans="1:12" ht="4.5" customHeight="1" x14ac:dyDescent="0.25">
      <c r="A1" s="41"/>
      <c r="B1" s="41"/>
      <c r="C1" s="41"/>
      <c r="D1" s="41"/>
      <c r="E1" s="41"/>
      <c r="F1" s="41"/>
      <c r="G1" s="41"/>
      <c r="H1" s="41"/>
      <c r="I1" s="41"/>
      <c r="J1" s="41"/>
      <c r="K1" s="41"/>
      <c r="L1" s="41"/>
    </row>
    <row r="2" spans="1:12" ht="16.5" customHeight="1" x14ac:dyDescent="0.35">
      <c r="A2" s="41"/>
      <c r="B2" s="181" t="s">
        <v>589</v>
      </c>
      <c r="C2" s="43"/>
      <c r="D2" s="43"/>
      <c r="E2" s="43"/>
      <c r="F2" s="43"/>
      <c r="G2" s="8"/>
      <c r="H2" s="8"/>
      <c r="I2" s="41"/>
      <c r="J2" s="41"/>
      <c r="K2" s="41"/>
      <c r="L2" s="41"/>
    </row>
    <row r="3" spans="1:12" ht="15" x14ac:dyDescent="0.3">
      <c r="A3" s="41"/>
      <c r="B3" s="44"/>
      <c r="C3" s="45"/>
      <c r="D3" s="46"/>
      <c r="E3" s="43"/>
      <c r="F3" s="43"/>
      <c r="G3" s="185" t="s">
        <v>502</v>
      </c>
      <c r="H3" s="9" t="str">
        <f>IF(H7=0,"Valid","Invalid")</f>
        <v>Valid</v>
      </c>
      <c r="I3" s="41"/>
      <c r="J3" s="41"/>
      <c r="K3" s="41"/>
      <c r="L3" s="41"/>
    </row>
    <row r="4" spans="1:12" ht="2.25" customHeight="1" x14ac:dyDescent="0.25">
      <c r="A4" s="41"/>
      <c r="B4" s="41"/>
      <c r="C4" s="41"/>
      <c r="D4" s="41"/>
      <c r="E4" s="41"/>
      <c r="F4" s="41"/>
      <c r="G4" s="41"/>
      <c r="H4" s="41"/>
      <c r="I4" s="41"/>
      <c r="J4" s="41"/>
      <c r="K4" s="41"/>
      <c r="L4" s="41"/>
    </row>
    <row r="5" spans="1:12" ht="4.5" customHeight="1" x14ac:dyDescent="0.3">
      <c r="A5" s="41"/>
      <c r="B5" s="47"/>
      <c r="C5" s="48"/>
      <c r="D5" s="49"/>
      <c r="E5" s="49"/>
      <c r="F5" s="48"/>
      <c r="G5" s="48"/>
      <c r="H5" s="48"/>
      <c r="I5" s="48"/>
      <c r="J5" s="48"/>
      <c r="K5" s="50"/>
      <c r="L5" s="41"/>
    </row>
    <row r="6" spans="1:12" ht="28" x14ac:dyDescent="0.3">
      <c r="A6" s="41"/>
      <c r="B6" s="51"/>
      <c r="C6" s="180" t="s">
        <v>503</v>
      </c>
      <c r="D6" s="182" t="s">
        <v>504</v>
      </c>
      <c r="E6" s="183" t="s">
        <v>505</v>
      </c>
      <c r="F6" s="65"/>
      <c r="G6" s="184" t="s">
        <v>506</v>
      </c>
      <c r="H6" s="184" t="s">
        <v>507</v>
      </c>
      <c r="I6" s="52"/>
      <c r="J6" s="52"/>
      <c r="K6" s="53"/>
      <c r="L6" s="41"/>
    </row>
    <row r="7" spans="1:12" ht="14" x14ac:dyDescent="0.3">
      <c r="A7" s="41"/>
      <c r="B7" s="51"/>
      <c r="C7" s="14" t="s">
        <v>585</v>
      </c>
      <c r="D7" s="15" t="s">
        <v>579</v>
      </c>
      <c r="E7" s="10" t="s">
        <v>508</v>
      </c>
      <c r="F7" s="11">
        <f>IF(G7=0,0,1)</f>
        <v>0</v>
      </c>
      <c r="G7" s="12">
        <f>IF(OR(selected_credit_union="Please Select",selected_credit_union=""),0,COUNTIF('Error Check'!$B$2:$B$86,"Find Error"))</f>
        <v>0</v>
      </c>
      <c r="H7" s="13">
        <f>G7</f>
        <v>0</v>
      </c>
      <c r="I7" s="54"/>
      <c r="J7" s="54"/>
      <c r="K7" s="53"/>
      <c r="L7" s="41"/>
    </row>
    <row r="8" spans="1:12" ht="4.5" customHeight="1" x14ac:dyDescent="0.3">
      <c r="A8" s="41"/>
      <c r="B8" s="51"/>
      <c r="C8" s="14"/>
      <c r="D8" s="15"/>
      <c r="E8" s="10"/>
      <c r="F8" s="11"/>
      <c r="G8" s="12"/>
      <c r="H8" s="16"/>
      <c r="I8" s="54"/>
      <c r="J8" s="54"/>
      <c r="K8" s="53"/>
      <c r="L8" s="41"/>
    </row>
    <row r="9" spans="1:12" ht="4.5" customHeight="1" x14ac:dyDescent="0.3">
      <c r="A9" s="41"/>
      <c r="B9" s="51"/>
      <c r="C9" s="14"/>
      <c r="D9" s="15"/>
      <c r="E9" s="10"/>
      <c r="F9" s="10"/>
      <c r="G9" s="12"/>
      <c r="H9" s="54"/>
      <c r="I9" s="54"/>
      <c r="J9" s="54"/>
      <c r="K9" s="53"/>
      <c r="L9" s="41"/>
    </row>
    <row r="10" spans="1:12" ht="14" x14ac:dyDescent="0.3">
      <c r="A10" s="41"/>
      <c r="B10" s="51"/>
      <c r="C10" s="70" t="s">
        <v>578</v>
      </c>
      <c r="D10" s="15"/>
      <c r="E10" s="10"/>
      <c r="F10" s="10"/>
      <c r="G10" s="12"/>
      <c r="H10" s="54"/>
      <c r="I10" s="54"/>
      <c r="J10" s="54"/>
      <c r="K10" s="53"/>
      <c r="L10" s="41"/>
    </row>
    <row r="11" spans="1:12" ht="4.5" customHeight="1" x14ac:dyDescent="0.3">
      <c r="A11" s="41"/>
      <c r="B11" s="55"/>
      <c r="C11" s="56"/>
      <c r="D11" s="57"/>
      <c r="E11" s="58"/>
      <c r="F11" s="58"/>
      <c r="G11" s="59"/>
      <c r="H11" s="60"/>
      <c r="I11" s="60"/>
      <c r="J11" s="60"/>
      <c r="K11" s="61"/>
      <c r="L11" s="41"/>
    </row>
    <row r="12" spans="1:12" ht="3" customHeight="1" x14ac:dyDescent="0.3">
      <c r="A12" s="62"/>
      <c r="B12" s="217"/>
      <c r="C12" s="218"/>
      <c r="D12" s="218"/>
      <c r="E12" s="218"/>
      <c r="F12" s="218"/>
      <c r="G12" s="218"/>
      <c r="H12" s="218"/>
      <c r="I12" s="218"/>
      <c r="J12" s="218"/>
      <c r="K12" s="218"/>
      <c r="L12" s="62"/>
    </row>
    <row r="13" spans="1:12" ht="15" customHeight="1" x14ac:dyDescent="0.25">
      <c r="A13" s="62"/>
      <c r="B13" s="231" t="s">
        <v>518</v>
      </c>
      <c r="C13" s="232"/>
      <c r="D13" s="232"/>
      <c r="E13" s="232"/>
      <c r="F13" s="63"/>
      <c r="G13" s="64"/>
      <c r="H13" s="64"/>
      <c r="I13" s="62"/>
      <c r="J13" s="62"/>
      <c r="K13" s="62"/>
      <c r="L13" s="62"/>
    </row>
    <row r="14" spans="1:12" ht="3" customHeight="1" x14ac:dyDescent="0.25">
      <c r="A14" s="62"/>
      <c r="B14" s="176"/>
      <c r="C14" s="176"/>
      <c r="D14" s="176"/>
      <c r="E14" s="176"/>
      <c r="F14" s="64"/>
      <c r="G14" s="64"/>
      <c r="H14" s="64"/>
      <c r="I14" s="62"/>
      <c r="J14" s="62"/>
      <c r="K14" s="62"/>
      <c r="L14" s="62"/>
    </row>
    <row r="15" spans="1:12" ht="15" customHeight="1" x14ac:dyDescent="0.25">
      <c r="A15" s="62"/>
      <c r="B15" s="177" t="s">
        <v>528</v>
      </c>
      <c r="C15" s="178"/>
      <c r="D15" s="215"/>
      <c r="E15" s="216"/>
      <c r="F15" s="64"/>
      <c r="G15" s="64"/>
      <c r="H15" s="64"/>
      <c r="I15" s="62"/>
      <c r="J15" s="62"/>
      <c r="K15" s="62"/>
      <c r="L15" s="62"/>
    </row>
    <row r="16" spans="1:12" ht="3" customHeight="1" x14ac:dyDescent="0.25">
      <c r="A16" s="62"/>
      <c r="B16" s="176"/>
      <c r="C16" s="176"/>
      <c r="D16" s="176"/>
      <c r="E16" s="176"/>
      <c r="F16" s="64"/>
      <c r="G16" s="64"/>
      <c r="H16" s="64"/>
      <c r="I16" s="62"/>
      <c r="J16" s="62"/>
      <c r="K16" s="62"/>
      <c r="L16" s="62"/>
    </row>
    <row r="17" spans="1:12" ht="15" customHeight="1" x14ac:dyDescent="0.25">
      <c r="A17" s="62"/>
      <c r="B17" s="177" t="s">
        <v>527</v>
      </c>
      <c r="C17" s="179"/>
      <c r="D17" s="215"/>
      <c r="E17" s="216"/>
      <c r="F17" s="64"/>
      <c r="G17" s="64"/>
      <c r="H17" s="64"/>
      <c r="I17" s="62"/>
      <c r="J17" s="62"/>
      <c r="K17" s="62"/>
      <c r="L17" s="62"/>
    </row>
    <row r="18" spans="1:12" ht="3" customHeight="1" x14ac:dyDescent="0.25">
      <c r="A18" s="62"/>
      <c r="B18" s="62"/>
      <c r="C18" s="62"/>
      <c r="D18" s="62"/>
      <c r="E18" s="62"/>
      <c r="F18" s="62"/>
      <c r="G18" s="62"/>
      <c r="H18" s="62"/>
      <c r="I18" s="62"/>
      <c r="J18" s="62"/>
      <c r="K18" s="62"/>
      <c r="L18" s="62"/>
    </row>
    <row r="19" spans="1:12" ht="12" customHeight="1" x14ac:dyDescent="0.25">
      <c r="A19" s="62"/>
      <c r="B19" s="219" t="str">
        <f>IF(selected_credit_union="Please Select","Select your credit union from the menu.",IF(IFERROR(SEARCH(selected_regno,workbook_name,1),0)&gt;0,IF(IFERROR(SEARCH("_MPCAS_Questionnaire.xlsx",workbook_name,1),0)&gt;0,"Valid File Name","The naming convention for this file (" &amp; workbook_name &amp; ") needs to be in the format: " &amp; selected_regno &amp;"_MPCAS_Questionnaire.xlsx. Check the name and press the F9 function key to validate"),"The naming convention for this file (" &amp; workbook_name &amp; ") needs to be in the format: " &amp; selected_regno &amp;"_MPCAS_Questionnaire.xlsx. Check the name and press the F9 function key to validate"))</f>
        <v>Select your credit union from the menu.</v>
      </c>
      <c r="C19" s="220"/>
      <c r="D19" s="220"/>
      <c r="E19" s="220"/>
      <c r="F19" s="220"/>
      <c r="G19" s="220"/>
      <c r="H19" s="220"/>
      <c r="I19" s="220"/>
      <c r="J19" s="220"/>
      <c r="K19" s="221"/>
      <c r="L19" s="62"/>
    </row>
    <row r="20" spans="1:12" ht="12" customHeight="1" x14ac:dyDescent="0.25">
      <c r="A20" s="62"/>
      <c r="B20" s="222"/>
      <c r="C20" s="223"/>
      <c r="D20" s="223"/>
      <c r="E20" s="223"/>
      <c r="F20" s="223"/>
      <c r="G20" s="223"/>
      <c r="H20" s="223"/>
      <c r="I20" s="223"/>
      <c r="J20" s="223"/>
      <c r="K20" s="224"/>
      <c r="L20" s="62"/>
    </row>
    <row r="21" spans="1:12" ht="12" customHeight="1" x14ac:dyDescent="0.25">
      <c r="A21" s="62"/>
      <c r="B21" s="225"/>
      <c r="C21" s="226"/>
      <c r="D21" s="226"/>
      <c r="E21" s="226"/>
      <c r="F21" s="226"/>
      <c r="G21" s="226"/>
      <c r="H21" s="226"/>
      <c r="I21" s="226"/>
      <c r="J21" s="226"/>
      <c r="K21" s="227"/>
      <c r="L21" s="62"/>
    </row>
    <row r="22" spans="1:12" ht="3" customHeight="1" x14ac:dyDescent="0.3">
      <c r="A22" s="62"/>
      <c r="B22" s="65"/>
      <c r="C22" s="14"/>
      <c r="D22" s="15"/>
      <c r="E22" s="10"/>
      <c r="F22" s="10"/>
      <c r="G22" s="12"/>
      <c r="H22" s="66"/>
      <c r="I22" s="66"/>
      <c r="J22" s="66"/>
      <c r="K22" s="65"/>
      <c r="L22" s="62"/>
    </row>
    <row r="23" spans="1:12" ht="14" x14ac:dyDescent="0.25">
      <c r="A23" s="41"/>
      <c r="B23" s="228" t="s">
        <v>509</v>
      </c>
      <c r="C23" s="229"/>
      <c r="D23" s="229"/>
      <c r="E23" s="229"/>
      <c r="F23" s="229"/>
      <c r="G23" s="229"/>
      <c r="H23" s="229"/>
      <c r="I23" s="229"/>
      <c r="J23" s="229"/>
      <c r="K23" s="230"/>
      <c r="L23" s="41"/>
    </row>
    <row r="24" spans="1:12" s="173" customFormat="1" ht="15" customHeight="1" x14ac:dyDescent="0.3">
      <c r="A24" s="167"/>
      <c r="B24" s="168"/>
      <c r="C24" s="174" t="s">
        <v>510</v>
      </c>
      <c r="D24" s="171"/>
      <c r="E24" s="171"/>
      <c r="F24" s="171"/>
      <c r="G24" s="171"/>
      <c r="H24" s="171"/>
      <c r="I24" s="171"/>
      <c r="J24" s="171"/>
      <c r="K24" s="172"/>
      <c r="L24" s="167"/>
    </row>
    <row r="25" spans="1:12" s="173" customFormat="1" ht="15" customHeight="1" x14ac:dyDescent="0.3">
      <c r="A25" s="167"/>
      <c r="B25" s="168"/>
      <c r="C25" s="208" t="s">
        <v>582</v>
      </c>
      <c r="D25" s="209"/>
      <c r="E25" s="209"/>
      <c r="F25" s="209"/>
      <c r="G25" s="209"/>
      <c r="H25" s="209"/>
      <c r="I25" s="209"/>
      <c r="J25" s="209"/>
      <c r="K25" s="210"/>
      <c r="L25" s="167"/>
    </row>
    <row r="26" spans="1:12" s="173" customFormat="1" ht="15" customHeight="1" x14ac:dyDescent="0.3">
      <c r="A26" s="167"/>
      <c r="B26" s="168"/>
      <c r="C26" s="175" t="s">
        <v>590</v>
      </c>
      <c r="D26" s="171"/>
      <c r="E26" s="171"/>
      <c r="F26" s="171"/>
      <c r="G26" s="171"/>
      <c r="H26" s="171"/>
      <c r="I26" s="171"/>
      <c r="J26" s="171"/>
      <c r="K26" s="172"/>
      <c r="L26" s="167"/>
    </row>
    <row r="27" spans="1:12" s="173" customFormat="1" ht="15" customHeight="1" x14ac:dyDescent="0.3">
      <c r="A27" s="167"/>
      <c r="B27" s="168"/>
      <c r="C27" s="175" t="s">
        <v>591</v>
      </c>
      <c r="D27" s="171"/>
      <c r="E27" s="171"/>
      <c r="F27" s="171"/>
      <c r="G27" s="171"/>
      <c r="H27" s="171"/>
      <c r="I27" s="171"/>
      <c r="J27" s="171"/>
      <c r="K27" s="172"/>
      <c r="L27" s="167"/>
    </row>
    <row r="28" spans="1:12" s="173" customFormat="1" ht="15" customHeight="1" x14ac:dyDescent="0.3">
      <c r="A28" s="167"/>
      <c r="B28" s="168"/>
      <c r="C28" s="213" t="s">
        <v>592</v>
      </c>
      <c r="D28" s="209"/>
      <c r="E28" s="209"/>
      <c r="F28" s="209"/>
      <c r="G28" s="209"/>
      <c r="H28" s="209"/>
      <c r="I28" s="209"/>
      <c r="J28" s="209"/>
      <c r="K28" s="210"/>
      <c r="L28" s="167"/>
    </row>
    <row r="29" spans="1:12" s="173" customFormat="1" ht="15" customHeight="1" x14ac:dyDescent="0.3">
      <c r="A29" s="167"/>
      <c r="B29" s="168"/>
      <c r="C29" s="208" t="s">
        <v>581</v>
      </c>
      <c r="D29" s="209"/>
      <c r="E29" s="209"/>
      <c r="F29" s="209"/>
      <c r="G29" s="209"/>
      <c r="H29" s="209"/>
      <c r="I29" s="209"/>
      <c r="J29" s="209"/>
      <c r="K29" s="210"/>
      <c r="L29" s="167"/>
    </row>
    <row r="30" spans="1:12" ht="4.5" customHeight="1" x14ac:dyDescent="0.25">
      <c r="A30" s="41"/>
      <c r="B30" s="17"/>
      <c r="C30" s="20"/>
      <c r="D30" s="18"/>
      <c r="E30" s="18"/>
      <c r="F30" s="18"/>
      <c r="G30" s="18"/>
      <c r="H30" s="18"/>
      <c r="I30" s="18"/>
      <c r="J30" s="18"/>
      <c r="K30" s="19"/>
      <c r="L30" s="41"/>
    </row>
    <row r="31" spans="1:12" s="173" customFormat="1" ht="15" customHeight="1" x14ac:dyDescent="0.3">
      <c r="A31" s="167"/>
      <c r="B31" s="168"/>
      <c r="C31" s="174" t="s">
        <v>511</v>
      </c>
      <c r="D31" s="171"/>
      <c r="E31" s="171"/>
      <c r="F31" s="171"/>
      <c r="G31" s="171"/>
      <c r="H31" s="171"/>
      <c r="I31" s="171"/>
      <c r="J31" s="171"/>
      <c r="K31" s="172"/>
      <c r="L31" s="167"/>
    </row>
    <row r="32" spans="1:12" s="173" customFormat="1" ht="15" customHeight="1" x14ac:dyDescent="0.3">
      <c r="A32" s="167"/>
      <c r="B32" s="168"/>
      <c r="C32" s="169" t="s">
        <v>593</v>
      </c>
      <c r="D32" s="171"/>
      <c r="E32" s="171"/>
      <c r="F32" s="171"/>
      <c r="G32" s="171"/>
      <c r="H32" s="171"/>
      <c r="I32" s="171"/>
      <c r="J32" s="171"/>
      <c r="K32" s="172"/>
      <c r="L32" s="167"/>
    </row>
    <row r="33" spans="1:12" s="173" customFormat="1" ht="15" customHeight="1" x14ac:dyDescent="0.3">
      <c r="A33" s="167"/>
      <c r="B33" s="168"/>
      <c r="C33" s="169" t="s">
        <v>594</v>
      </c>
      <c r="D33" s="171"/>
      <c r="E33" s="171"/>
      <c r="F33" s="171"/>
      <c r="G33" s="171"/>
      <c r="H33" s="171"/>
      <c r="I33" s="171"/>
      <c r="J33" s="171"/>
      <c r="K33" s="172"/>
      <c r="L33" s="167"/>
    </row>
    <row r="34" spans="1:12" s="173" customFormat="1" ht="15" customHeight="1" x14ac:dyDescent="0.3">
      <c r="A34" s="167"/>
      <c r="B34" s="168"/>
      <c r="C34" s="211" t="s">
        <v>595</v>
      </c>
      <c r="D34" s="212"/>
      <c r="E34" s="212"/>
      <c r="F34" s="212"/>
      <c r="G34" s="212"/>
      <c r="H34" s="212"/>
      <c r="I34" s="212"/>
      <c r="J34" s="212"/>
      <c r="K34" s="210"/>
      <c r="L34" s="167"/>
    </row>
    <row r="35" spans="1:12" s="173" customFormat="1" ht="15" customHeight="1" x14ac:dyDescent="0.3">
      <c r="A35" s="167"/>
      <c r="B35" s="168"/>
      <c r="C35" s="169" t="s">
        <v>584</v>
      </c>
      <c r="D35" s="171"/>
      <c r="E35" s="171"/>
      <c r="F35" s="171"/>
      <c r="G35" s="171"/>
      <c r="H35" s="171"/>
      <c r="I35" s="171"/>
      <c r="J35" s="171"/>
      <c r="K35" s="172"/>
      <c r="L35" s="187"/>
    </row>
    <row r="36" spans="1:12" s="173" customFormat="1" ht="15" customHeight="1" x14ac:dyDescent="0.3">
      <c r="A36" s="167"/>
      <c r="B36" s="168"/>
      <c r="C36" s="169" t="s">
        <v>575</v>
      </c>
      <c r="D36" s="171"/>
      <c r="E36" s="171"/>
      <c r="F36" s="171"/>
      <c r="G36" s="171"/>
      <c r="H36" s="171"/>
      <c r="I36" s="171"/>
      <c r="J36" s="171"/>
      <c r="K36" s="172"/>
      <c r="L36" s="187"/>
    </row>
    <row r="37" spans="1:12" ht="4.5" customHeight="1" x14ac:dyDescent="0.25">
      <c r="A37" s="41"/>
      <c r="B37" s="17"/>
      <c r="C37" s="21"/>
      <c r="D37" s="18"/>
      <c r="E37" s="18"/>
      <c r="F37" s="18"/>
      <c r="G37" s="18"/>
      <c r="H37" s="18"/>
      <c r="I37" s="18"/>
      <c r="J37" s="18"/>
      <c r="K37" s="19"/>
      <c r="L37" s="188"/>
    </row>
    <row r="38" spans="1:12" s="173" customFormat="1" ht="15" customHeight="1" x14ac:dyDescent="0.3">
      <c r="A38" s="167"/>
      <c r="B38" s="168"/>
      <c r="C38" s="174" t="s">
        <v>512</v>
      </c>
      <c r="D38" s="171"/>
      <c r="E38" s="171"/>
      <c r="F38" s="171"/>
      <c r="G38" s="171"/>
      <c r="H38" s="171"/>
      <c r="I38" s="171"/>
      <c r="J38" s="171"/>
      <c r="K38" s="172"/>
      <c r="L38" s="187"/>
    </row>
    <row r="39" spans="1:12" s="173" customFormat="1" ht="15" customHeight="1" x14ac:dyDescent="0.3">
      <c r="A39" s="167"/>
      <c r="B39" s="168"/>
      <c r="C39" s="213" t="s">
        <v>596</v>
      </c>
      <c r="D39" s="214"/>
      <c r="E39" s="214"/>
      <c r="F39" s="214"/>
      <c r="G39" s="171"/>
      <c r="H39" s="171"/>
      <c r="I39" s="171"/>
      <c r="J39" s="171"/>
      <c r="K39" s="172"/>
      <c r="L39" s="187"/>
    </row>
    <row r="40" spans="1:12" s="173" customFormat="1" ht="15" customHeight="1" x14ac:dyDescent="0.3">
      <c r="A40" s="167"/>
      <c r="B40" s="168"/>
      <c r="C40" s="169" t="s">
        <v>577</v>
      </c>
      <c r="D40" s="186"/>
      <c r="E40" s="186"/>
      <c r="F40" s="186"/>
      <c r="G40" s="186"/>
      <c r="H40" s="171"/>
      <c r="I40" s="171"/>
      <c r="J40" s="171"/>
      <c r="K40" s="172"/>
      <c r="L40" s="167"/>
    </row>
    <row r="41" spans="1:12" ht="4.5" customHeight="1" x14ac:dyDescent="0.25">
      <c r="A41" s="41"/>
      <c r="B41" s="17"/>
      <c r="C41" s="20"/>
      <c r="D41" s="22"/>
      <c r="E41" s="22"/>
      <c r="F41" s="22"/>
      <c r="G41" s="22"/>
      <c r="H41" s="18"/>
      <c r="I41" s="18"/>
      <c r="J41" s="18"/>
      <c r="K41" s="19"/>
      <c r="L41" s="41"/>
    </row>
    <row r="42" spans="1:12" s="173" customFormat="1" ht="15" customHeight="1" x14ac:dyDescent="0.3">
      <c r="A42" s="167"/>
      <c r="B42" s="168"/>
      <c r="C42" s="174" t="s">
        <v>583</v>
      </c>
      <c r="D42" s="170"/>
      <c r="E42" s="170"/>
      <c r="F42" s="170"/>
      <c r="G42" s="170"/>
      <c r="H42" s="171"/>
      <c r="I42" s="171"/>
      <c r="J42" s="171"/>
      <c r="K42" s="172"/>
      <c r="L42" s="167"/>
    </row>
    <row r="43" spans="1:12" s="173" customFormat="1" ht="15" customHeight="1" x14ac:dyDescent="0.3">
      <c r="A43" s="167"/>
      <c r="B43" s="168"/>
      <c r="C43" s="169" t="s">
        <v>586</v>
      </c>
      <c r="D43" s="170"/>
      <c r="E43" s="170"/>
      <c r="F43" s="170"/>
      <c r="G43" s="170"/>
      <c r="H43" s="171"/>
      <c r="I43" s="171"/>
      <c r="J43" s="171"/>
      <c r="K43" s="172"/>
      <c r="L43" s="167"/>
    </row>
    <row r="44" spans="1:12" s="173" customFormat="1" ht="15" customHeight="1" x14ac:dyDescent="0.3">
      <c r="A44" s="167"/>
      <c r="B44" s="168"/>
      <c r="C44" s="169" t="s">
        <v>587</v>
      </c>
      <c r="D44" s="170"/>
      <c r="E44" s="170"/>
      <c r="F44" s="170"/>
      <c r="G44" s="170"/>
      <c r="H44" s="171"/>
      <c r="I44" s="171"/>
      <c r="J44" s="171"/>
      <c r="K44" s="172"/>
      <c r="L44" s="167"/>
    </row>
    <row r="45" spans="1:12" s="173" customFormat="1" ht="15" customHeight="1" x14ac:dyDescent="0.3">
      <c r="A45" s="167"/>
      <c r="B45" s="168"/>
      <c r="C45" s="169" t="s">
        <v>588</v>
      </c>
      <c r="D45" s="170"/>
      <c r="E45" s="170"/>
      <c r="F45" s="170"/>
      <c r="G45" s="170"/>
      <c r="H45" s="171"/>
      <c r="I45" s="171"/>
      <c r="J45" s="171"/>
      <c r="K45" s="172"/>
      <c r="L45" s="167"/>
    </row>
    <row r="46" spans="1:12" s="166" customFormat="1" ht="3.75" customHeight="1" x14ac:dyDescent="0.3">
      <c r="A46" s="161"/>
      <c r="B46" s="162"/>
      <c r="C46" s="20"/>
      <c r="D46" s="163"/>
      <c r="E46" s="163"/>
      <c r="F46" s="163"/>
      <c r="G46" s="163"/>
      <c r="H46" s="164"/>
      <c r="I46" s="164"/>
      <c r="J46" s="164"/>
      <c r="K46" s="165"/>
      <c r="L46" s="161"/>
    </row>
    <row r="47" spans="1:12" ht="24.75" customHeight="1" x14ac:dyDescent="0.3">
      <c r="A47" s="41"/>
      <c r="B47" s="17"/>
      <c r="C47" s="206" t="s">
        <v>576</v>
      </c>
      <c r="D47" s="206"/>
      <c r="E47" s="206"/>
      <c r="F47" s="206"/>
      <c r="G47" s="206"/>
      <c r="H47" s="207"/>
      <c r="I47" s="207"/>
      <c r="J47" s="207"/>
      <c r="K47" s="19"/>
      <c r="L47" s="41"/>
    </row>
    <row r="48" spans="1:12" ht="15" x14ac:dyDescent="0.3">
      <c r="A48" s="41"/>
      <c r="B48" s="23"/>
      <c r="C48" s="24"/>
      <c r="D48" s="25"/>
      <c r="E48" s="25"/>
      <c r="F48" s="25"/>
      <c r="G48" s="25"/>
      <c r="H48" s="25"/>
      <c r="I48" s="25"/>
      <c r="J48" s="25"/>
      <c r="K48" s="26"/>
      <c r="L48" s="41"/>
    </row>
    <row r="49" spans="1:12" ht="15" customHeight="1" x14ac:dyDescent="0.25">
      <c r="A49" s="41"/>
      <c r="B49" s="41"/>
      <c r="C49" s="41"/>
      <c r="D49" s="41"/>
      <c r="E49" s="41"/>
      <c r="F49" s="41"/>
      <c r="G49" s="41"/>
      <c r="H49" s="41"/>
      <c r="I49" s="41"/>
      <c r="J49" s="41"/>
      <c r="K49" s="41"/>
      <c r="L49" s="41"/>
    </row>
    <row r="50" spans="1:12" ht="16.5" customHeight="1" x14ac:dyDescent="0.25">
      <c r="A50" s="41"/>
      <c r="B50" s="41"/>
      <c r="C50" s="41"/>
      <c r="D50" s="41"/>
      <c r="E50" s="41"/>
      <c r="F50" s="41"/>
      <c r="G50" s="41"/>
      <c r="H50" s="41"/>
      <c r="I50" s="41"/>
      <c r="J50" s="41"/>
      <c r="K50" s="41"/>
      <c r="L50" s="41"/>
    </row>
    <row r="51" spans="1:12" ht="4.5" customHeight="1" x14ac:dyDescent="0.25">
      <c r="A51" s="41"/>
      <c r="B51" s="41"/>
      <c r="C51" s="41"/>
      <c r="D51" s="41"/>
      <c r="E51" s="41"/>
      <c r="F51" s="41"/>
      <c r="G51" s="41"/>
      <c r="H51" s="41"/>
      <c r="I51" s="41"/>
      <c r="J51" s="41"/>
      <c r="K51" s="41"/>
      <c r="L51" s="41"/>
    </row>
    <row r="52" spans="1:12" ht="12.75" hidden="1" customHeight="1" x14ac:dyDescent="0.25"/>
    <row r="53" spans="1:12" ht="12.75" hidden="1" customHeight="1" x14ac:dyDescent="0.25"/>
    <row r="54" spans="1:12" ht="12.75" hidden="1" customHeight="1" x14ac:dyDescent="0.25"/>
    <row r="55" spans="1:12" ht="12.75" hidden="1" customHeight="1" x14ac:dyDescent="0.25"/>
    <row r="56" spans="1:12" ht="12.75" hidden="1" customHeight="1" x14ac:dyDescent="0.25"/>
    <row r="57" spans="1:12" ht="12.75" hidden="1" customHeight="1" x14ac:dyDescent="0.25"/>
    <row r="58" spans="1:12" ht="12.75" hidden="1" customHeight="1" x14ac:dyDescent="0.25"/>
    <row r="59" spans="1:12" ht="12.75" hidden="1" customHeight="1" x14ac:dyDescent="0.25"/>
    <row r="60" spans="1:12" ht="12.75" hidden="1" customHeight="1" x14ac:dyDescent="0.25"/>
    <row r="61" spans="1:12" ht="12.75" hidden="1" customHeight="1" x14ac:dyDescent="0.25"/>
    <row r="62" spans="1:12" ht="12.75" hidden="1" customHeight="1" x14ac:dyDescent="0.25"/>
    <row r="63" spans="1:12" ht="12.75" hidden="1" customHeight="1" x14ac:dyDescent="0.25"/>
    <row r="64" spans="1:12" ht="12.75" hidden="1" customHeight="1" x14ac:dyDescent="0.25"/>
    <row r="65" ht="12.75" hidden="1" customHeight="1" x14ac:dyDescent="0.25"/>
  </sheetData>
  <sheetProtection algorithmName="SHA-512" hashValue="rG3xcqPZhwX+2yrfVAunDQGXl23AwO/PiztptRiYMdHHQPVIQToISfE99lm5tLC8180qXobxSjggE5QjFGajaQ==" saltValue="JG9cV2vmaDhoV8P63ePN/Q==" spinCount="100000" sheet="1" objects="1" scenarios="1"/>
  <mergeCells count="12">
    <mergeCell ref="D15:E15"/>
    <mergeCell ref="B12:K12"/>
    <mergeCell ref="B19:K21"/>
    <mergeCell ref="B23:K23"/>
    <mergeCell ref="B13:E13"/>
    <mergeCell ref="D17:E17"/>
    <mergeCell ref="C47:J47"/>
    <mergeCell ref="C29:K29"/>
    <mergeCell ref="C25:K25"/>
    <mergeCell ref="C34:K34"/>
    <mergeCell ref="C28:K28"/>
    <mergeCell ref="C39:F39"/>
  </mergeCells>
  <conditionalFormatting sqref="H3">
    <cfRule type="cellIs" dxfId="146" priority="7" operator="equal">
      <formula>"Invalid"</formula>
    </cfRule>
    <cfRule type="cellIs" dxfId="145" priority="8" operator="equal">
      <formula>"Valid"</formula>
    </cfRule>
  </conditionalFormatting>
  <conditionalFormatting sqref="H22:J22 H7:J11">
    <cfRule type="cellIs" dxfId="144" priority="6" operator="greaterThan">
      <formula>0</formula>
    </cfRule>
  </conditionalFormatting>
  <conditionalFormatting sqref="B13 B17">
    <cfRule type="containsText" dxfId="143" priority="4" operator="containsText" text="Please Select">
      <formula>NOT(ISERROR(SEARCH("Please Select",B13)))</formula>
    </cfRule>
  </conditionalFormatting>
  <conditionalFormatting sqref="B15">
    <cfRule type="containsText" dxfId="142" priority="3" operator="containsText" text="Please Select">
      <formula>NOT(ISERROR(SEARCH("Please Select",B15)))</formula>
    </cfRule>
  </conditionalFormatting>
  <conditionalFormatting sqref="D15:E15">
    <cfRule type="expression" dxfId="141" priority="2">
      <formula>$D$15=""</formula>
    </cfRule>
  </conditionalFormatting>
  <conditionalFormatting sqref="D17:E17">
    <cfRule type="expression" dxfId="140" priority="1">
      <formula>$D$17=""</formula>
    </cfRule>
  </conditionalFormatting>
  <dataValidations count="4">
    <dataValidation allowBlank="1" showInputMessage="1" showErrorMessage="1" promptTitle="Result" prompt="_x000a_If the Status is 'Invalid', all errors should be corrected in order to complete questionaire" sqref="H3"/>
    <dataValidation type="date" allowBlank="1" showInputMessage="1" showErrorMessage="1" errorTitle="Grant Approval" error="A date value is required here" promptTitle="Grant Approval" prompt="Please enter the date of Grant Approval" sqref="D15:E15">
      <formula1>36526</formula1>
      <formula2>47848</formula2>
    </dataValidation>
    <dataValidation type="date" allowBlank="1" showInputMessage="1" showErrorMessage="1" errorTitle="Attestation Submission" error="A date value is required here" promptTitle="Attestation Submission" prompt="Enter the date of submission of attestation" sqref="D17:E17">
      <formula1>36526</formula1>
      <formula2>47848</formula2>
    </dataValidation>
    <dataValidation type="list" allowBlank="1" showInputMessage="1" showErrorMessage="1" errorTitle="Credit Union" error="Chose only credit unions from the list." promptTitle="Credit Union list" prompt="Select your credit union from the dropdown menu" sqref="B13:E13">
      <formula1>cu_names</formula1>
    </dataValidation>
  </dataValidations>
  <hyperlinks>
    <hyperlink ref="H7" location="'ERROR CHECK'!A1" display="'ERROR CHECK'!A1"/>
    <hyperlink ref="C25" location="selected_credit_union" display="- Select your credit union from the menu (Click Here) in order to begin the validation process."/>
    <hyperlink ref="C29" location="filename_valid" display="- Once these steps have been completed, Valid File Name' will appear in the information box above."/>
    <hyperlink ref="C39:F39" location="file_valid" display="- Review all errors and ensure the workbook is 'Valid' prior to submission to the Central Bank."/>
  </hyperlinks>
  <pageMargins left="0.25" right="0.25" top="0.75" bottom="0.75" header="0.3" footer="0.3"/>
  <pageSetup paperSize="9" orientation="landscape"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78C0D931-6437-407d-A8EE-F0AAD7539E65}">
      <x14:conditionalFormattings>
        <x14:conditionalFormatting xmlns:xm="http://schemas.microsoft.com/office/excel/2006/main">
          <x14:cfRule type="iconSet" priority="9" id="{A4D734B8-318A-4250-8ED1-7AFE0B942EEB}">
            <x14:iconSet iconSet="3Symbols2" custom="1">
              <x14:cfvo type="percent">
                <xm:f>0</xm:f>
              </x14:cfvo>
              <x14:cfvo type="num">
                <xm:f>0</xm:f>
              </x14:cfvo>
              <x14:cfvo type="num">
                <xm:f>1</xm:f>
              </x14:cfvo>
              <x14:cfIcon iconSet="3Symbols2" iconId="0"/>
              <x14:cfIcon iconSet="3Symbols2" iconId="2"/>
              <x14:cfIcon iconSet="3Symbols2" iconId="0"/>
            </x14:iconSet>
          </x14:cfRule>
          <xm:sqref>F7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D298"/>
  <sheetViews>
    <sheetView showGridLines="0" showRowColHeaders="0" zoomScaleNormal="100" zoomScaleSheetLayoutView="100" workbookViewId="0">
      <pane xSplit="2" ySplit="1" topLeftCell="C2" activePane="bottomRight" state="frozen"/>
      <selection pane="topRight" activeCell="C1" sqref="C1"/>
      <selection pane="bottomLeft" activeCell="A2" sqref="A2"/>
      <selection pane="bottomRight" activeCell="C2" sqref="C2"/>
    </sheetView>
  </sheetViews>
  <sheetFormatPr defaultColWidth="0" defaultRowHeight="0" customHeight="1" zeroHeight="1" x14ac:dyDescent="0.3"/>
  <cols>
    <col min="1" max="1" width="8.90625" style="132" customWidth="1"/>
    <col min="2" max="2" width="17.08984375" style="132" customWidth="1"/>
    <col min="3" max="3" width="97.08984375" style="132" customWidth="1"/>
    <col min="4" max="4" width="1.54296875" style="132" customWidth="1"/>
    <col min="5" max="16384" width="9.08984375" style="130" hidden="1"/>
  </cols>
  <sheetData>
    <row r="1" spans="1:4" ht="12" x14ac:dyDescent="0.3">
      <c r="A1" s="27" t="s">
        <v>513</v>
      </c>
      <c r="B1" s="28" t="s">
        <v>514</v>
      </c>
      <c r="C1" s="29" t="s">
        <v>515</v>
      </c>
      <c r="D1" s="130"/>
    </row>
    <row r="2" spans="1:4" ht="12" customHeight="1" x14ac:dyDescent="0.3">
      <c r="A2" s="149" t="str">
        <f>"CA- " &amp; ROW()-1</f>
        <v>CA- 1</v>
      </c>
      <c r="B2" s="141" t="str">
        <f ca="1">IF(OR(selected_credit_union="Please Select",selected_credit_union=""),HYPERLINK("[" &amp; workbook_name &amp;"]Instruction!$B$13","Begin Survey"),"")</f>
        <v>Begin Survey</v>
      </c>
      <c r="C2" s="142" t="str">
        <f ca="1">IF($B2="Begin Survey","Select your credit union from the menu","")</f>
        <v>Select your credit union from the menu</v>
      </c>
      <c r="D2" s="131"/>
    </row>
    <row r="3" spans="1:4" ht="12" customHeight="1" x14ac:dyDescent="0.3">
      <c r="A3" s="150" t="str">
        <f t="shared" ref="A3:A7" si="0">"CA- " &amp; ROW()-1</f>
        <v>CA- 2</v>
      </c>
      <c r="B3" s="143" t="str">
        <f>IF(OR(selected_credit_union="Please Select",selected_credit_union=""),"",IF(Instruction!D15="",HYPERLINK("[" &amp; workbook_name &amp;"]Instruction!$D$15","Find Error"),""))</f>
        <v/>
      </c>
      <c r="C3" s="144" t="str">
        <f>IF($B3="","","'" &amp; SUBSTITUTE(Instruction!$B$15,":"," ") &amp; "' is a compulsory field")</f>
        <v/>
      </c>
      <c r="D3" s="131"/>
    </row>
    <row r="4" spans="1:4" ht="12" customHeight="1" x14ac:dyDescent="0.3">
      <c r="A4" s="150" t="str">
        <f t="shared" si="0"/>
        <v>CA- 3</v>
      </c>
      <c r="B4" s="143" t="str">
        <f>IF(OR(selected_credit_union="Please Select",selected_credit_union=""),"",IF(Instruction!D17="",HYPERLINK("[" &amp; workbook_name &amp;"]Instruction!$D$17","Find Error"),""))</f>
        <v/>
      </c>
      <c r="C4" s="144" t="str">
        <f>IF($B4="","","'" &amp; SUBSTITUTE(Instruction!$B$17,":"," ") &amp; "' is a compulsory field")</f>
        <v/>
      </c>
      <c r="D4" s="131"/>
    </row>
    <row r="5" spans="1:4" ht="12" customHeight="1" x14ac:dyDescent="0.3">
      <c r="A5" s="150" t="str">
        <f t="shared" si="0"/>
        <v>CA- 4</v>
      </c>
      <c r="B5" s="143" t="str">
        <f>IF('Attestation Questionnaire'!$J4=0,HYPERLINK("[" &amp; workbook_name &amp;"]'Attestation Questionnaire'!$J4","Find Error"),"")</f>
        <v/>
      </c>
      <c r="C5" s="144" t="str">
        <f t="shared" ref="C5:C32" si="1">IF(B5="","","All Conditions of Approval and Risk Management Expectations  are compulsory. Please comment if your response is 'NO' or 'N/A'")</f>
        <v/>
      </c>
      <c r="D5" s="131"/>
    </row>
    <row r="6" spans="1:4" ht="12" customHeight="1" x14ac:dyDescent="0.3">
      <c r="A6" s="150" t="str">
        <f t="shared" si="0"/>
        <v>CA- 5</v>
      </c>
      <c r="B6" s="143" t="str">
        <f>IF('Attestation Questionnaire'!$J9=0,HYPERLINK("[" &amp; workbook_name &amp;"]'Attestation Questionnaire'!$J9","Find Error"),"")</f>
        <v/>
      </c>
      <c r="C6" s="144" t="str">
        <f t="shared" si="1"/>
        <v/>
      </c>
      <c r="D6" s="131"/>
    </row>
    <row r="7" spans="1:4" ht="12" customHeight="1" x14ac:dyDescent="0.3">
      <c r="A7" s="150" t="str">
        <f t="shared" si="0"/>
        <v>CA- 6</v>
      </c>
      <c r="B7" s="143" t="str">
        <f>IF('Attestation Questionnaire'!$J13=0,HYPERLINK("[" &amp; workbook_name &amp;"]'Attestation Questionnaire'!$J13","Find Error"),"")</f>
        <v/>
      </c>
      <c r="C7" s="144" t="str">
        <f t="shared" si="1"/>
        <v/>
      </c>
      <c r="D7" s="131"/>
    </row>
    <row r="8" spans="1:4" ht="12" customHeight="1" x14ac:dyDescent="0.3">
      <c r="A8" s="150" t="str">
        <f t="shared" ref="A8:A64" si="2">"CA- " &amp; ROW()-1</f>
        <v>CA- 7</v>
      </c>
      <c r="B8" s="143" t="str">
        <f>IF('Attestation Questionnaire'!$J28=0,HYPERLINK("[" &amp; workbook_name &amp;"]'Attestation Questionnaire'!$J28","Find Error"),"")</f>
        <v/>
      </c>
      <c r="C8" s="144" t="str">
        <f t="shared" si="1"/>
        <v/>
      </c>
      <c r="D8" s="131"/>
    </row>
    <row r="9" spans="1:4" ht="12" customHeight="1" x14ac:dyDescent="0.3">
      <c r="A9" s="150" t="str">
        <f t="shared" si="2"/>
        <v>CA- 8</v>
      </c>
      <c r="B9" s="143" t="str">
        <f>IF('Attestation Questionnaire'!$J30=0,HYPERLINK("[" &amp; workbook_name &amp;"]'Attestation Questionnaire'!$J30","Find Error"),"")</f>
        <v/>
      </c>
      <c r="C9" s="144" t="str">
        <f t="shared" si="1"/>
        <v/>
      </c>
      <c r="D9" s="131"/>
    </row>
    <row r="10" spans="1:4" ht="12" customHeight="1" x14ac:dyDescent="0.3">
      <c r="A10" s="150" t="str">
        <f t="shared" si="2"/>
        <v>CA- 9</v>
      </c>
      <c r="B10" s="143" t="str">
        <f>IF('Attestation Questionnaire'!$J32=0,HYPERLINK("[" &amp; workbook_name &amp;"]'Attestation Questionnaire'!$J32","Find Error"),"")</f>
        <v/>
      </c>
      <c r="C10" s="144" t="str">
        <f t="shared" si="1"/>
        <v/>
      </c>
      <c r="D10" s="131"/>
    </row>
    <row r="11" spans="1:4" ht="12" customHeight="1" x14ac:dyDescent="0.3">
      <c r="A11" s="150" t="str">
        <f t="shared" si="2"/>
        <v>CA- 10</v>
      </c>
      <c r="B11" s="143" t="str">
        <f>IF('Attestation Questionnaire'!$J34=0,HYPERLINK("[" &amp; workbook_name &amp;"]'Attestation Questionnaire'!$J34","Find Error"),"")</f>
        <v/>
      </c>
      <c r="C11" s="144" t="str">
        <f t="shared" si="1"/>
        <v/>
      </c>
      <c r="D11" s="131"/>
    </row>
    <row r="12" spans="1:4" ht="12" customHeight="1" x14ac:dyDescent="0.3">
      <c r="A12" s="150" t="str">
        <f t="shared" si="2"/>
        <v>CA- 11</v>
      </c>
      <c r="B12" s="143" t="str">
        <f>IF('Attestation Questionnaire'!$J36=0,HYPERLINK("[" &amp; workbook_name &amp;"]'Attestation Questionnaire'!$J36","Find Error"),"")</f>
        <v/>
      </c>
      <c r="C12" s="144" t="str">
        <f t="shared" si="1"/>
        <v/>
      </c>
      <c r="D12" s="131"/>
    </row>
    <row r="13" spans="1:4" ht="12" customHeight="1" x14ac:dyDescent="0.3">
      <c r="A13" s="150" t="str">
        <f t="shared" si="2"/>
        <v>CA- 12</v>
      </c>
      <c r="B13" s="143" t="str">
        <f>IF('Attestation Questionnaire'!$J38=0,HYPERLINK("[" &amp; workbook_name &amp;"]'Attestation Questionnaire'!$J38","Find Error"),"")</f>
        <v/>
      </c>
      <c r="C13" s="144" t="str">
        <f t="shared" si="1"/>
        <v/>
      </c>
      <c r="D13" s="131"/>
    </row>
    <row r="14" spans="1:4" ht="12" customHeight="1" x14ac:dyDescent="0.3">
      <c r="A14" s="150" t="str">
        <f t="shared" si="2"/>
        <v>CA- 13</v>
      </c>
      <c r="B14" s="143" t="str">
        <f>IF('Attestation Questionnaire'!$J40=0,HYPERLINK("[" &amp; workbook_name &amp;"]'Attestation Questionnaire'!$J40","Find Error"),"")</f>
        <v/>
      </c>
      <c r="C14" s="144" t="str">
        <f t="shared" si="1"/>
        <v/>
      </c>
      <c r="D14" s="130"/>
    </row>
    <row r="15" spans="1:4" ht="12" customHeight="1" x14ac:dyDescent="0.3">
      <c r="A15" s="151" t="str">
        <f t="shared" si="2"/>
        <v>CA- 14</v>
      </c>
      <c r="B15" s="145" t="str">
        <f>IF('Attestation Questionnaire'!$J44=0,HYPERLINK("[" &amp; workbook_name &amp;"]'Attestation Questionnaire'!$J44","Find Error"),"")</f>
        <v/>
      </c>
      <c r="C15" s="146" t="str">
        <f t="shared" si="1"/>
        <v/>
      </c>
      <c r="D15" s="130"/>
    </row>
    <row r="16" spans="1:4" ht="12" customHeight="1" x14ac:dyDescent="0.3">
      <c r="A16" s="151" t="str">
        <f t="shared" si="2"/>
        <v>CA- 15</v>
      </c>
      <c r="B16" s="145" t="str">
        <f>IF('Attestation Questionnaire'!$J48=0,HYPERLINK("[" &amp; workbook_name &amp;"]'Attestation Questionnaire'!$J48","Find Error"),"")</f>
        <v/>
      </c>
      <c r="C16" s="146" t="str">
        <f t="shared" si="1"/>
        <v/>
      </c>
      <c r="D16" s="130"/>
    </row>
    <row r="17" spans="1:4" ht="12" customHeight="1" x14ac:dyDescent="0.3">
      <c r="A17" s="151" t="str">
        <f t="shared" si="2"/>
        <v>CA- 16</v>
      </c>
      <c r="B17" s="145" t="str">
        <f>IF('Attestation Questionnaire'!$J51=0,HYPERLINK("[" &amp; workbook_name &amp;"]'Attestation Questionnaire'!$J51","Find Error"),"")</f>
        <v/>
      </c>
      <c r="C17" s="146" t="str">
        <f t="shared" si="1"/>
        <v/>
      </c>
      <c r="D17" s="130"/>
    </row>
    <row r="18" spans="1:4" ht="12" customHeight="1" x14ac:dyDescent="0.3">
      <c r="A18" s="151" t="str">
        <f t="shared" si="2"/>
        <v>CA- 17</v>
      </c>
      <c r="B18" s="145" t="str">
        <f>IF('Attestation Questionnaire'!$J54=0,HYPERLINK("[" &amp; workbook_name &amp;"]'Attestation Questionnaire'!$J54","Find Error"),"")</f>
        <v/>
      </c>
      <c r="C18" s="146" t="str">
        <f t="shared" si="1"/>
        <v/>
      </c>
      <c r="D18" s="130"/>
    </row>
    <row r="19" spans="1:4" ht="12" customHeight="1" x14ac:dyDescent="0.3">
      <c r="A19" s="151" t="str">
        <f t="shared" si="2"/>
        <v>CA- 18</v>
      </c>
      <c r="B19" s="145" t="str">
        <f>IF('Attestation Questionnaire'!$J61=0,HYPERLINK("[" &amp; workbook_name &amp;"]'Attestation Questionnaire'!$J61","Find Error"),"")</f>
        <v/>
      </c>
      <c r="C19" s="146" t="str">
        <f t="shared" si="1"/>
        <v/>
      </c>
      <c r="D19" s="130"/>
    </row>
    <row r="20" spans="1:4" ht="12" customHeight="1" x14ac:dyDescent="0.3">
      <c r="A20" s="151" t="str">
        <f t="shared" si="2"/>
        <v>CA- 19</v>
      </c>
      <c r="B20" s="145" t="str">
        <f>IF('Attestation Questionnaire'!$J64=0,HYPERLINK("[" &amp; workbook_name &amp;"]'Attestation Questionnaire'!$J64","Find Error"),"")</f>
        <v/>
      </c>
      <c r="C20" s="146" t="str">
        <f t="shared" si="1"/>
        <v/>
      </c>
      <c r="D20" s="130"/>
    </row>
    <row r="21" spans="1:4" ht="12" customHeight="1" x14ac:dyDescent="0.3">
      <c r="A21" s="151" t="str">
        <f t="shared" si="2"/>
        <v>CA- 20</v>
      </c>
      <c r="B21" s="145" t="str">
        <f>IF('Attestation Questionnaire'!$J69=0,HYPERLINK("[" &amp; workbook_name &amp;"]'Attestation Questionnaire'!$J68","Find Error"),"")</f>
        <v/>
      </c>
      <c r="C21" s="146" t="str">
        <f t="shared" si="1"/>
        <v/>
      </c>
      <c r="D21" s="130"/>
    </row>
    <row r="22" spans="1:4" ht="12" customHeight="1" x14ac:dyDescent="0.3">
      <c r="A22" s="151" t="str">
        <f t="shared" si="2"/>
        <v>CA- 21</v>
      </c>
      <c r="B22" s="145" t="str">
        <f>IF('Attestation Questionnaire'!$J71=0,HYPERLINK("[" &amp; workbook_name &amp;"]'Attestation Questionnaire'!$J70","Find Error"),"")</f>
        <v/>
      </c>
      <c r="C22" s="146" t="str">
        <f t="shared" si="1"/>
        <v/>
      </c>
      <c r="D22" s="130"/>
    </row>
    <row r="23" spans="1:4" ht="12" customHeight="1" x14ac:dyDescent="0.3">
      <c r="A23" s="151" t="str">
        <f t="shared" si="2"/>
        <v>CA- 22</v>
      </c>
      <c r="B23" s="145" t="str">
        <f>IF('Attestation Questionnaire'!$J77=0,HYPERLINK("[" &amp; workbook_name &amp;"]'Attestation Questionnaire'!$J76","Find Error"),"")</f>
        <v/>
      </c>
      <c r="C23" s="146" t="str">
        <f t="shared" si="1"/>
        <v/>
      </c>
      <c r="D23" s="130"/>
    </row>
    <row r="24" spans="1:4" ht="12" customHeight="1" x14ac:dyDescent="0.3">
      <c r="A24" s="151" t="str">
        <f t="shared" si="2"/>
        <v>CA- 23</v>
      </c>
      <c r="B24" s="145" t="str">
        <f>IF('Attestation Questionnaire'!$J84=0,HYPERLINK("[" &amp; workbook_name &amp;"]'Attestation Questionnaire'!$J83","Find Error"),"")</f>
        <v/>
      </c>
      <c r="C24" s="146" t="str">
        <f t="shared" si="1"/>
        <v/>
      </c>
      <c r="D24" s="130"/>
    </row>
    <row r="25" spans="1:4" ht="12" customHeight="1" x14ac:dyDescent="0.3">
      <c r="A25" s="151" t="str">
        <f t="shared" si="2"/>
        <v>CA- 24</v>
      </c>
      <c r="B25" s="145" t="str">
        <f>IF('Attestation Questionnaire'!$J88=0,HYPERLINK("[" &amp; workbook_name &amp;"]'Attestation Questionnaire'!$J87","Find Error"),"")</f>
        <v/>
      </c>
      <c r="C25" s="146" t="str">
        <f t="shared" si="1"/>
        <v/>
      </c>
      <c r="D25" s="130"/>
    </row>
    <row r="26" spans="1:4" ht="12" customHeight="1" x14ac:dyDescent="0.3">
      <c r="A26" s="151" t="str">
        <f t="shared" si="2"/>
        <v>CA- 25</v>
      </c>
      <c r="B26" s="145" t="str">
        <f>IF('Attestation Questionnaire'!$J92=0,HYPERLINK("[" &amp; workbook_name &amp;"]'Attestation Questionnaire'!$J91","Find Error"),"")</f>
        <v/>
      </c>
      <c r="C26" s="146" t="str">
        <f t="shared" si="1"/>
        <v/>
      </c>
      <c r="D26" s="130"/>
    </row>
    <row r="27" spans="1:4" ht="12" customHeight="1" x14ac:dyDescent="0.3">
      <c r="A27" s="151" t="str">
        <f t="shared" si="2"/>
        <v>CA- 26</v>
      </c>
      <c r="B27" s="145" t="str">
        <f>IF('Attestation Questionnaire'!$J95=0,HYPERLINK("[" &amp; workbook_name &amp;"]'Attestation Questionnaire'!$J94","Find Error"),"")</f>
        <v/>
      </c>
      <c r="C27" s="146" t="str">
        <f t="shared" si="1"/>
        <v/>
      </c>
      <c r="D27" s="130"/>
    </row>
    <row r="28" spans="1:4" ht="12" customHeight="1" x14ac:dyDescent="0.3">
      <c r="A28" s="151" t="str">
        <f t="shared" si="2"/>
        <v>CA- 27</v>
      </c>
      <c r="B28" s="145" t="str">
        <f>IF('Attestation Questionnaire'!$J97=0,HYPERLINK("[" &amp; workbook_name &amp;"]'Attestation Questionnaire'!$J96","Find Error"),"")</f>
        <v/>
      </c>
      <c r="C28" s="146" t="str">
        <f t="shared" si="1"/>
        <v/>
      </c>
      <c r="D28" s="130"/>
    </row>
    <row r="29" spans="1:4" ht="12" customHeight="1" x14ac:dyDescent="0.3">
      <c r="A29" s="151" t="str">
        <f t="shared" si="2"/>
        <v>CA- 28</v>
      </c>
      <c r="B29" s="145" t="str">
        <f>IF('Attestation Questionnaire'!$J102=0,HYPERLINK("[" &amp; workbook_name &amp;"]'Attestation Questionnaire'!$J101","Find Error"),"")</f>
        <v/>
      </c>
      <c r="C29" s="146" t="str">
        <f t="shared" si="1"/>
        <v/>
      </c>
      <c r="D29" s="130"/>
    </row>
    <row r="30" spans="1:4" ht="12" customHeight="1" x14ac:dyDescent="0.3">
      <c r="A30" s="151" t="str">
        <f t="shared" si="2"/>
        <v>CA- 29</v>
      </c>
      <c r="B30" s="145" t="str">
        <f>IF('Attestation Questionnaire'!$J107=0,HYPERLINK("[" &amp; workbook_name &amp;"]'Attestation Questionnaire'!$J106","Find Error"),"")</f>
        <v/>
      </c>
      <c r="C30" s="146" t="str">
        <f t="shared" si="1"/>
        <v/>
      </c>
      <c r="D30" s="130"/>
    </row>
    <row r="31" spans="1:4" ht="12" customHeight="1" x14ac:dyDescent="0.3">
      <c r="A31" s="151" t="str">
        <f t="shared" si="2"/>
        <v>CA- 30</v>
      </c>
      <c r="B31" s="145" t="str">
        <f>IF('Attestation Questionnaire'!$J110=0,HYPERLINK("[" &amp; workbook_name &amp;"]'Attestation Questionnaire'!$J109","Find Error"),"")</f>
        <v/>
      </c>
      <c r="C31" s="146" t="str">
        <f t="shared" si="1"/>
        <v/>
      </c>
      <c r="D31" s="130"/>
    </row>
    <row r="32" spans="1:4" ht="12" customHeight="1" x14ac:dyDescent="0.3">
      <c r="A32" s="151" t="str">
        <f t="shared" si="2"/>
        <v>CA- 31</v>
      </c>
      <c r="B32" s="145" t="str">
        <f>IF('Attestation Questionnaire'!$J114=0,HYPERLINK("[" &amp; workbook_name &amp;"]'Attestation Questionnaire'!$J113","Find Error"),"")</f>
        <v/>
      </c>
      <c r="C32" s="146" t="str">
        <f t="shared" si="1"/>
        <v/>
      </c>
      <c r="D32" s="130"/>
    </row>
    <row r="33" spans="1:4" ht="12" customHeight="1" x14ac:dyDescent="0.3">
      <c r="A33" s="151" t="str">
        <f t="shared" si="2"/>
        <v>CA- 32</v>
      </c>
      <c r="B33" s="145" t="str">
        <f>IF('Attestation Questionnaire'!$J117=0,HYPERLINK("[" &amp; workbook_name &amp;"]'Attestation Questionnaire'!$J116","Find Error"),"")</f>
        <v/>
      </c>
      <c r="C33" s="146" t="str">
        <f t="shared" ref="C33:C64" si="3">IF(B33="","","All Conditions of Approval and Risk Management Expectations  are compulsory. Please comment if your response is 'NO' or 'N/A'")</f>
        <v/>
      </c>
      <c r="D33" s="130"/>
    </row>
    <row r="34" spans="1:4" ht="12" customHeight="1" x14ac:dyDescent="0.3">
      <c r="A34" s="151" t="str">
        <f t="shared" si="2"/>
        <v>CA- 33</v>
      </c>
      <c r="B34" s="145" t="str">
        <f>IF('Attestation Questionnaire'!$J120=0,HYPERLINK("[" &amp; workbook_name &amp;"]'Attestation Questionnaire'!$J119","Find Error"),"")</f>
        <v/>
      </c>
      <c r="C34" s="146" t="str">
        <f t="shared" si="3"/>
        <v/>
      </c>
      <c r="D34" s="130"/>
    </row>
    <row r="35" spans="1:4" ht="12" customHeight="1" x14ac:dyDescent="0.3">
      <c r="A35" s="151" t="str">
        <f t="shared" si="2"/>
        <v>CA- 34</v>
      </c>
      <c r="B35" s="145" t="str">
        <f>IF('Attestation Questionnaire'!$J123=0,HYPERLINK("[" &amp; workbook_name &amp;"]'Attestation Questionnaire'!$J122","Find Error"),"")</f>
        <v/>
      </c>
      <c r="C35" s="146" t="str">
        <f t="shared" si="3"/>
        <v/>
      </c>
      <c r="D35" s="130"/>
    </row>
    <row r="36" spans="1:4" ht="12" customHeight="1" x14ac:dyDescent="0.3">
      <c r="A36" s="151" t="str">
        <f t="shared" si="2"/>
        <v>CA- 35</v>
      </c>
      <c r="B36" s="145" t="str">
        <f>IF('Attestation Questionnaire'!$J129=0,HYPERLINK("[" &amp; workbook_name &amp;"]'Attestation Questionnaire'!$J128","Find Error"),"")</f>
        <v/>
      </c>
      <c r="C36" s="146" t="str">
        <f t="shared" si="3"/>
        <v/>
      </c>
      <c r="D36" s="130"/>
    </row>
    <row r="37" spans="1:4" ht="12" customHeight="1" x14ac:dyDescent="0.3">
      <c r="A37" s="151" t="str">
        <f t="shared" si="2"/>
        <v>CA- 36</v>
      </c>
      <c r="B37" s="145" t="str">
        <f>IF('Attestation Questionnaire'!$J132=0,HYPERLINK("[" &amp; workbook_name &amp;"]'Attestation Questionnaire'!$J131","Find Error"),"")</f>
        <v/>
      </c>
      <c r="C37" s="146" t="str">
        <f t="shared" si="3"/>
        <v/>
      </c>
      <c r="D37" s="130"/>
    </row>
    <row r="38" spans="1:4" ht="12" customHeight="1" x14ac:dyDescent="0.3">
      <c r="A38" s="151" t="str">
        <f t="shared" si="2"/>
        <v>CA- 37</v>
      </c>
      <c r="B38" s="145" t="str">
        <f>IF('Attestation Questionnaire'!$J136=0,HYPERLINK("[" &amp; workbook_name &amp;"]'Attestation Questionnaire'!$J135","Find Error"),"")</f>
        <v/>
      </c>
      <c r="C38" s="146" t="str">
        <f t="shared" si="3"/>
        <v/>
      </c>
      <c r="D38" s="130"/>
    </row>
    <row r="39" spans="1:4" ht="12" customHeight="1" x14ac:dyDescent="0.3">
      <c r="A39" s="151" t="str">
        <f t="shared" si="2"/>
        <v>CA- 38</v>
      </c>
      <c r="B39" s="145" t="str">
        <f>IF('Attestation Questionnaire'!$J138=0,HYPERLINK("[" &amp; workbook_name &amp;"]'Attestation Questionnaire'!$J137","Find Error"),"")</f>
        <v/>
      </c>
      <c r="C39" s="146" t="str">
        <f t="shared" si="3"/>
        <v/>
      </c>
      <c r="D39" s="130"/>
    </row>
    <row r="40" spans="1:4" ht="12" customHeight="1" x14ac:dyDescent="0.3">
      <c r="A40" s="151" t="str">
        <f t="shared" si="2"/>
        <v>CA- 39</v>
      </c>
      <c r="B40" s="145" t="str">
        <f>IF('Attestation Questionnaire'!$J140=0,HYPERLINK("[" &amp; workbook_name &amp;"]'Attestation Questionnaire'!$J139","Find Error"),"")</f>
        <v/>
      </c>
      <c r="C40" s="146" t="str">
        <f t="shared" si="3"/>
        <v/>
      </c>
      <c r="D40" s="130"/>
    </row>
    <row r="41" spans="1:4" ht="12" customHeight="1" x14ac:dyDescent="0.3">
      <c r="A41" s="151" t="str">
        <f t="shared" si="2"/>
        <v>CA- 40</v>
      </c>
      <c r="B41" s="145" t="str">
        <f>IF('Attestation Questionnaire'!$J142=0,HYPERLINK("[" &amp; workbook_name &amp;"]'Attestation Questionnaire'!$J141","Find Error"),"")</f>
        <v/>
      </c>
      <c r="C41" s="146" t="str">
        <f t="shared" si="3"/>
        <v/>
      </c>
      <c r="D41" s="130"/>
    </row>
    <row r="42" spans="1:4" ht="12" customHeight="1" x14ac:dyDescent="0.3">
      <c r="A42" s="151" t="str">
        <f t="shared" si="2"/>
        <v>CA- 41</v>
      </c>
      <c r="B42" s="145" t="str">
        <f>IF('Attestation Questionnaire'!$J144=0,HYPERLINK("[" &amp; workbook_name &amp;"]'Attestation Questionnaire'!$J143","Find Error"),"")</f>
        <v/>
      </c>
      <c r="C42" s="146" t="str">
        <f t="shared" si="3"/>
        <v/>
      </c>
      <c r="D42" s="130"/>
    </row>
    <row r="43" spans="1:4" ht="12" customHeight="1" x14ac:dyDescent="0.3">
      <c r="A43" s="151" t="str">
        <f t="shared" si="2"/>
        <v>CA- 42</v>
      </c>
      <c r="B43" s="145" t="str">
        <f>IF('Attestation Questionnaire'!$J146=0,HYPERLINK("[" &amp; workbook_name &amp;"]'Attestation Questionnaire'!$J145","Find Error"),"")</f>
        <v/>
      </c>
      <c r="C43" s="146" t="str">
        <f t="shared" si="3"/>
        <v/>
      </c>
      <c r="D43" s="130"/>
    </row>
    <row r="44" spans="1:4" ht="12" customHeight="1" x14ac:dyDescent="0.3">
      <c r="A44" s="151" t="str">
        <f t="shared" si="2"/>
        <v>CA- 43</v>
      </c>
      <c r="B44" s="145" t="str">
        <f>IF('Attestation Questionnaire'!$J151=0,HYPERLINK("[" &amp; workbook_name &amp;"]'Attestation Questionnaire'!$J150","Find Error"),"")</f>
        <v/>
      </c>
      <c r="C44" s="146" t="str">
        <f t="shared" si="3"/>
        <v/>
      </c>
      <c r="D44" s="130"/>
    </row>
    <row r="45" spans="1:4" ht="12" customHeight="1" x14ac:dyDescent="0.3">
      <c r="A45" s="151" t="str">
        <f t="shared" si="2"/>
        <v>CA- 44</v>
      </c>
      <c r="B45" s="145" t="str">
        <f>IF('Attestation Questionnaire'!$J153=0,HYPERLINK("[" &amp; workbook_name &amp;"]'Attestation Questionnaire'!$J152","Find Error"),"")</f>
        <v/>
      </c>
      <c r="C45" s="146" t="str">
        <f t="shared" si="3"/>
        <v/>
      </c>
      <c r="D45" s="130"/>
    </row>
    <row r="46" spans="1:4" ht="12" customHeight="1" x14ac:dyDescent="0.3">
      <c r="A46" s="151" t="str">
        <f t="shared" si="2"/>
        <v>CA- 45</v>
      </c>
      <c r="B46" s="145" t="str">
        <f>IF('Attestation Questionnaire'!$J155=0,HYPERLINK("[" &amp; workbook_name &amp;"]'Attestation Questionnaire'!$J154","Find Error"),"")</f>
        <v/>
      </c>
      <c r="C46" s="146" t="str">
        <f t="shared" si="3"/>
        <v/>
      </c>
      <c r="D46" s="130"/>
    </row>
    <row r="47" spans="1:4" ht="12" customHeight="1" x14ac:dyDescent="0.3">
      <c r="A47" s="151" t="str">
        <f t="shared" si="2"/>
        <v>CA- 46</v>
      </c>
      <c r="B47" s="145" t="str">
        <f>IF('Attestation Questionnaire'!$J157=0,HYPERLINK("[" &amp; workbook_name &amp;"]'Attestation Questionnaire'!$J156","Find Error"),"")</f>
        <v/>
      </c>
      <c r="C47" s="146" t="str">
        <f t="shared" si="3"/>
        <v/>
      </c>
      <c r="D47" s="130"/>
    </row>
    <row r="48" spans="1:4" ht="12" customHeight="1" x14ac:dyDescent="0.3">
      <c r="A48" s="151" t="str">
        <f t="shared" si="2"/>
        <v>CA- 47</v>
      </c>
      <c r="B48" s="145" t="str">
        <f>IF('Attestation Questionnaire'!$J159=0,HYPERLINK("[" &amp; workbook_name &amp;"]'Attestation Questionnaire'!$J158","Find Error"),"")</f>
        <v/>
      </c>
      <c r="C48" s="146" t="str">
        <f t="shared" si="3"/>
        <v/>
      </c>
      <c r="D48" s="130"/>
    </row>
    <row r="49" spans="1:4" ht="12" customHeight="1" x14ac:dyDescent="0.3">
      <c r="A49" s="151" t="str">
        <f t="shared" si="2"/>
        <v>CA- 48</v>
      </c>
      <c r="B49" s="145" t="str">
        <f>IF('Attestation Questionnaire'!$J161=0,HYPERLINK("[" &amp; workbook_name &amp;"]'Attestation Questionnaire'!$J160","Find Error"),"")</f>
        <v/>
      </c>
      <c r="C49" s="146" t="str">
        <f t="shared" si="3"/>
        <v/>
      </c>
      <c r="D49" s="130"/>
    </row>
    <row r="50" spans="1:4" ht="12" customHeight="1" x14ac:dyDescent="0.3">
      <c r="A50" s="151" t="str">
        <f t="shared" si="2"/>
        <v>CA- 49</v>
      </c>
      <c r="B50" s="145" t="str">
        <f>IF('Attestation Questionnaire'!$J165=0,HYPERLINK("[" &amp; workbook_name &amp;"]'Attestation Questionnaire'!$J164","Find Error"),"")</f>
        <v/>
      </c>
      <c r="C50" s="146" t="str">
        <f t="shared" si="3"/>
        <v/>
      </c>
      <c r="D50" s="130"/>
    </row>
    <row r="51" spans="1:4" ht="12" customHeight="1" x14ac:dyDescent="0.3">
      <c r="A51" s="151" t="str">
        <f t="shared" si="2"/>
        <v>CA- 50</v>
      </c>
      <c r="B51" s="145" t="str">
        <f>IF('Attestation Questionnaire'!$J167=0,HYPERLINK("[" &amp; workbook_name &amp;"]'Attestation Questionnaire'!$J166","Find Error"),"")</f>
        <v/>
      </c>
      <c r="C51" s="146" t="str">
        <f t="shared" si="3"/>
        <v/>
      </c>
      <c r="D51" s="130"/>
    </row>
    <row r="52" spans="1:4" ht="12" customHeight="1" x14ac:dyDescent="0.3">
      <c r="A52" s="151" t="str">
        <f t="shared" si="2"/>
        <v>CA- 51</v>
      </c>
      <c r="B52" s="145" t="str">
        <f>IF('Attestation Questionnaire'!$J169=0,HYPERLINK("[" &amp; workbook_name &amp;"]'Attestation Questionnaire'!$J168","Find Error"),"")</f>
        <v/>
      </c>
      <c r="C52" s="146" t="str">
        <f t="shared" si="3"/>
        <v/>
      </c>
      <c r="D52" s="130"/>
    </row>
    <row r="53" spans="1:4" ht="12" customHeight="1" x14ac:dyDescent="0.3">
      <c r="A53" s="151" t="str">
        <f t="shared" si="2"/>
        <v>CA- 52</v>
      </c>
      <c r="B53" s="145" t="str">
        <f>IF('Attestation Questionnaire'!$J171=0,HYPERLINK("[" &amp; workbook_name &amp;"]'Attestation Questionnaire'!$J170","Find Error"),"")</f>
        <v/>
      </c>
      <c r="C53" s="146" t="str">
        <f t="shared" si="3"/>
        <v/>
      </c>
      <c r="D53" s="130"/>
    </row>
    <row r="54" spans="1:4" ht="12" customHeight="1" x14ac:dyDescent="0.3">
      <c r="A54" s="151" t="str">
        <f t="shared" si="2"/>
        <v>CA- 53</v>
      </c>
      <c r="B54" s="145" t="str">
        <f>IF('Attestation Questionnaire'!$J173=0,HYPERLINK("[" &amp; workbook_name &amp;"]'Attestation Questionnaire'!$J172","Find Error"),"")</f>
        <v/>
      </c>
      <c r="C54" s="146" t="str">
        <f t="shared" si="3"/>
        <v/>
      </c>
      <c r="D54" s="130"/>
    </row>
    <row r="55" spans="1:4" ht="12" customHeight="1" x14ac:dyDescent="0.3">
      <c r="A55" s="151" t="str">
        <f t="shared" si="2"/>
        <v>CA- 54</v>
      </c>
      <c r="B55" s="145" t="str">
        <f>IF('Attestation Questionnaire'!$J175=0,HYPERLINK("[" &amp; workbook_name &amp;"]'Attestation Questionnaire'!$J174","Find Error"),"")</f>
        <v/>
      </c>
      <c r="C55" s="146" t="str">
        <f t="shared" si="3"/>
        <v/>
      </c>
      <c r="D55" s="130"/>
    </row>
    <row r="56" spans="1:4" ht="12" customHeight="1" x14ac:dyDescent="0.3">
      <c r="A56" s="151" t="str">
        <f t="shared" si="2"/>
        <v>CA- 55</v>
      </c>
      <c r="B56" s="145" t="str">
        <f>IF('Attestation Questionnaire'!$J177=0,HYPERLINK("[" &amp; workbook_name &amp;"]'Attestation Questionnaire'!$J176","Find Error"),"")</f>
        <v/>
      </c>
      <c r="C56" s="146" t="str">
        <f t="shared" si="3"/>
        <v/>
      </c>
      <c r="D56" s="130"/>
    </row>
    <row r="57" spans="1:4" ht="12" customHeight="1" x14ac:dyDescent="0.3">
      <c r="A57" s="151" t="str">
        <f t="shared" si="2"/>
        <v>CA- 56</v>
      </c>
      <c r="B57" s="145" t="str">
        <f>IF('Attestation Questionnaire'!$J179=0,HYPERLINK("[" &amp; workbook_name &amp;"]'Attestation Questionnaire'!$J178","Find Error"),"")</f>
        <v/>
      </c>
      <c r="C57" s="146" t="str">
        <f t="shared" si="3"/>
        <v/>
      </c>
      <c r="D57" s="130"/>
    </row>
    <row r="58" spans="1:4" ht="12" customHeight="1" x14ac:dyDescent="0.3">
      <c r="A58" s="151" t="str">
        <f t="shared" si="2"/>
        <v>CA- 57</v>
      </c>
      <c r="B58" s="145" t="str">
        <f>IF('Attestation Questionnaire'!$J181=0,HYPERLINK("[" &amp; workbook_name &amp;"]'Attestation Questionnaire'!$J180","Find Error"),"")</f>
        <v/>
      </c>
      <c r="C58" s="146" t="str">
        <f t="shared" si="3"/>
        <v/>
      </c>
      <c r="D58" s="130"/>
    </row>
    <row r="59" spans="1:4" ht="12" customHeight="1" x14ac:dyDescent="0.3">
      <c r="A59" s="151" t="str">
        <f t="shared" si="2"/>
        <v>CA- 58</v>
      </c>
      <c r="B59" s="145" t="str">
        <f>IF('Attestation Questionnaire'!$J183=0,HYPERLINK("[" &amp; workbook_name &amp;"]'Attestation Questionnaire'!$J182","Find Error"),"")</f>
        <v/>
      </c>
      <c r="C59" s="146" t="str">
        <f t="shared" si="3"/>
        <v/>
      </c>
      <c r="D59" s="130"/>
    </row>
    <row r="60" spans="1:4" ht="12" customHeight="1" x14ac:dyDescent="0.3">
      <c r="A60" s="151" t="str">
        <f t="shared" si="2"/>
        <v>CA- 59</v>
      </c>
      <c r="B60" s="145" t="str">
        <f>IF('Attestation Questionnaire'!$J185=0,HYPERLINK("[" &amp; workbook_name &amp;"]'Attestation Questionnaire'!$J184","Find Error"),"")</f>
        <v/>
      </c>
      <c r="C60" s="146" t="str">
        <f t="shared" si="3"/>
        <v/>
      </c>
      <c r="D60" s="130"/>
    </row>
    <row r="61" spans="1:4" ht="12" customHeight="1" x14ac:dyDescent="0.3">
      <c r="A61" s="151" t="str">
        <f t="shared" si="2"/>
        <v>CA- 60</v>
      </c>
      <c r="B61" s="145" t="str">
        <f>IF('Attestation Questionnaire'!$J187=0,HYPERLINK("[" &amp; workbook_name &amp;"]'Attestation Questionnaire'!$J186","Find Error"),"")</f>
        <v/>
      </c>
      <c r="C61" s="146" t="str">
        <f t="shared" si="3"/>
        <v/>
      </c>
      <c r="D61" s="130"/>
    </row>
    <row r="62" spans="1:4" ht="12" customHeight="1" x14ac:dyDescent="0.3">
      <c r="A62" s="151" t="str">
        <f t="shared" si="2"/>
        <v>CA- 61</v>
      </c>
      <c r="B62" s="145" t="str">
        <f>IF('Attestation Questionnaire'!$J189=0,HYPERLINK("[" &amp; workbook_name &amp;"]'Attestation Questionnaire'!$J188","Find Error"),"")</f>
        <v/>
      </c>
      <c r="C62" s="146" t="str">
        <f t="shared" si="3"/>
        <v/>
      </c>
      <c r="D62" s="130"/>
    </row>
    <row r="63" spans="1:4" ht="12" customHeight="1" x14ac:dyDescent="0.3">
      <c r="A63" s="151" t="str">
        <f t="shared" si="2"/>
        <v>CA- 62</v>
      </c>
      <c r="B63" s="145" t="str">
        <f>IF('Attestation Questionnaire'!$J193=0,HYPERLINK("[" &amp; workbook_name &amp;"]'Attestation Questionnaire'!$J192","Find Error"),"")</f>
        <v/>
      </c>
      <c r="C63" s="146" t="str">
        <f t="shared" si="3"/>
        <v/>
      </c>
      <c r="D63" s="130"/>
    </row>
    <row r="64" spans="1:4" ht="12" customHeight="1" x14ac:dyDescent="0.3">
      <c r="A64" s="151" t="str">
        <f t="shared" si="2"/>
        <v>CA- 63</v>
      </c>
      <c r="B64" s="145" t="str">
        <f>IF('Attestation Questionnaire'!$J195=0,HYPERLINK("[" &amp; workbook_name &amp;"]'Attestation Questionnaire'!$J194","Find Error"),"")</f>
        <v/>
      </c>
      <c r="C64" s="146" t="str">
        <f t="shared" si="3"/>
        <v/>
      </c>
      <c r="D64" s="130"/>
    </row>
    <row r="65" spans="1:4" ht="12" customHeight="1" x14ac:dyDescent="0.3">
      <c r="A65" s="151" t="str">
        <f t="shared" ref="A65:A86" si="4">"CA- " &amp; ROW()-1</f>
        <v>CA- 64</v>
      </c>
      <c r="B65" s="145" t="str">
        <f>IF('Attestation Questionnaire'!$J197=0,HYPERLINK("[" &amp; workbook_name &amp;"]'Attestation Questionnaire'!$J196","Find Error"),"")</f>
        <v/>
      </c>
      <c r="C65" s="146" t="str">
        <f t="shared" ref="C65:C86" si="5">IF(B65="","","All Conditions of Approval and Risk Management Expectations  are compulsory. Please comment if your response is 'NO' or 'N/A'")</f>
        <v/>
      </c>
      <c r="D65" s="130"/>
    </row>
    <row r="66" spans="1:4" ht="12" customHeight="1" x14ac:dyDescent="0.3">
      <c r="A66" s="151" t="str">
        <f t="shared" si="4"/>
        <v>CA- 65</v>
      </c>
      <c r="B66" s="145" t="str">
        <f>IF('Attestation Questionnaire'!$J201=0,HYPERLINK("[" &amp; workbook_name &amp;"]'Attestation Questionnaire'!$J200","Find Error"),"")</f>
        <v/>
      </c>
      <c r="C66" s="146" t="str">
        <f t="shared" si="5"/>
        <v/>
      </c>
      <c r="D66" s="130"/>
    </row>
    <row r="67" spans="1:4" ht="12" customHeight="1" x14ac:dyDescent="0.3">
      <c r="A67" s="151" t="str">
        <f t="shared" si="4"/>
        <v>CA- 66</v>
      </c>
      <c r="B67" s="145" t="str">
        <f>IF('Attestation Questionnaire'!$J203=0,HYPERLINK("[" &amp; workbook_name &amp;"]'Attestation Questionnaire'!$J202","Find Error"),"")</f>
        <v/>
      </c>
      <c r="C67" s="146" t="str">
        <f t="shared" si="5"/>
        <v/>
      </c>
      <c r="D67" s="130"/>
    </row>
    <row r="68" spans="1:4" ht="12" customHeight="1" x14ac:dyDescent="0.3">
      <c r="A68" s="151" t="str">
        <f t="shared" si="4"/>
        <v>CA- 67</v>
      </c>
      <c r="B68" s="145" t="str">
        <f>IF('Attestation Questionnaire'!$J205=0,HYPERLINK("[" &amp; workbook_name &amp;"]'Attestation Questionnaire'!$J204","Find Error"),"")</f>
        <v/>
      </c>
      <c r="C68" s="146" t="str">
        <f t="shared" si="5"/>
        <v/>
      </c>
      <c r="D68" s="130"/>
    </row>
    <row r="69" spans="1:4" ht="12" customHeight="1" x14ac:dyDescent="0.3">
      <c r="A69" s="151" t="str">
        <f t="shared" si="4"/>
        <v>CA- 68</v>
      </c>
      <c r="B69" s="145" t="str">
        <f>IF('Attestation Questionnaire'!$J207=0,HYPERLINK("[" &amp; workbook_name &amp;"]'Attestation Questionnaire'!$J206","Find Error"),"")</f>
        <v/>
      </c>
      <c r="C69" s="146" t="str">
        <f t="shared" si="5"/>
        <v/>
      </c>
      <c r="D69" s="130"/>
    </row>
    <row r="70" spans="1:4" ht="12" customHeight="1" x14ac:dyDescent="0.3">
      <c r="A70" s="151" t="str">
        <f t="shared" si="4"/>
        <v>CA- 69</v>
      </c>
      <c r="B70" s="145" t="str">
        <f>IF('Attestation Questionnaire'!$J209=0,HYPERLINK("[" &amp; workbook_name &amp;"]'Attestation Questionnaire'!$J208","Find Error"),"")</f>
        <v/>
      </c>
      <c r="C70" s="146" t="str">
        <f t="shared" si="5"/>
        <v/>
      </c>
      <c r="D70" s="130"/>
    </row>
    <row r="71" spans="1:4" ht="12" customHeight="1" x14ac:dyDescent="0.3">
      <c r="A71" s="151" t="str">
        <f t="shared" si="4"/>
        <v>CA- 70</v>
      </c>
      <c r="B71" s="145" t="str">
        <f>IF('Attestation Questionnaire'!$J211=0,HYPERLINK("[" &amp; workbook_name &amp;"]'Attestation Questionnaire'!$J210","Find Error"),"")</f>
        <v/>
      </c>
      <c r="C71" s="146" t="str">
        <f t="shared" si="5"/>
        <v/>
      </c>
      <c r="D71" s="130"/>
    </row>
    <row r="72" spans="1:4" ht="12" customHeight="1" x14ac:dyDescent="0.3">
      <c r="A72" s="151" t="str">
        <f t="shared" si="4"/>
        <v>CA- 71</v>
      </c>
      <c r="B72" s="145" t="str">
        <f>IF('Attestation Questionnaire'!$J213=0,HYPERLINK("[" &amp; workbook_name &amp;"]'Attestation Questionnaire'!$J212","Find Error"),"")</f>
        <v/>
      </c>
      <c r="C72" s="146" t="str">
        <f t="shared" si="5"/>
        <v/>
      </c>
      <c r="D72" s="130"/>
    </row>
    <row r="73" spans="1:4" ht="12" customHeight="1" x14ac:dyDescent="0.3">
      <c r="A73" s="151" t="str">
        <f t="shared" si="4"/>
        <v>CA- 72</v>
      </c>
      <c r="B73" s="145" t="str">
        <f>IF('Attestation Questionnaire'!$J217=0,HYPERLINK("[" &amp; workbook_name &amp;"]'Attestation Questionnaire'!$J216","Find Error"),"")</f>
        <v/>
      </c>
      <c r="C73" s="146" t="str">
        <f t="shared" si="5"/>
        <v/>
      </c>
    </row>
    <row r="74" spans="1:4" ht="12" customHeight="1" x14ac:dyDescent="0.3">
      <c r="A74" s="151" t="str">
        <f t="shared" si="4"/>
        <v>CA- 73</v>
      </c>
      <c r="B74" s="145" t="str">
        <f>IF('Attestation Questionnaire'!$J219=0,HYPERLINK("[" &amp; workbook_name &amp;"]'Attestation Questionnaire'!$J218","Find Error"),"")</f>
        <v/>
      </c>
      <c r="C74" s="146" t="str">
        <f t="shared" si="5"/>
        <v/>
      </c>
    </row>
    <row r="75" spans="1:4" ht="12" customHeight="1" x14ac:dyDescent="0.3">
      <c r="A75" s="151" t="str">
        <f t="shared" si="4"/>
        <v>CA- 74</v>
      </c>
      <c r="B75" s="145" t="str">
        <f>IF('Attestation Questionnaire'!$J223=0,HYPERLINK("[" &amp; workbook_name &amp;"]'Attestation Questionnaire'!$J222","Find Error"),"")</f>
        <v/>
      </c>
      <c r="C75" s="146" t="str">
        <f t="shared" si="5"/>
        <v/>
      </c>
    </row>
    <row r="76" spans="1:4" ht="12" customHeight="1" x14ac:dyDescent="0.3">
      <c r="A76" s="151" t="str">
        <f t="shared" si="4"/>
        <v>CA- 75</v>
      </c>
      <c r="B76" s="145" t="str">
        <f>IF('Attestation Questionnaire'!$J225=0,HYPERLINK("[" &amp; workbook_name &amp;"]'Attestation Questionnaire'!$J224","Find Error"),"")</f>
        <v/>
      </c>
      <c r="C76" s="146" t="str">
        <f t="shared" si="5"/>
        <v/>
      </c>
    </row>
    <row r="77" spans="1:4" ht="12" customHeight="1" x14ac:dyDescent="0.3">
      <c r="A77" s="151" t="str">
        <f t="shared" si="4"/>
        <v>CA- 76</v>
      </c>
      <c r="B77" s="145" t="str">
        <f>IF('Attestation Questionnaire'!$J227=0,HYPERLINK("[" &amp; workbook_name &amp;"]'Attestation Questionnaire'!$J226","Find Error"),"")</f>
        <v/>
      </c>
      <c r="C77" s="146" t="str">
        <f t="shared" si="5"/>
        <v/>
      </c>
    </row>
    <row r="78" spans="1:4" ht="12" customHeight="1" x14ac:dyDescent="0.3">
      <c r="A78" s="151" t="str">
        <f t="shared" si="4"/>
        <v>CA- 77</v>
      </c>
      <c r="B78" s="145" t="str">
        <f>IF('Attestation Questionnaire'!$J229=0,HYPERLINK("[" &amp; workbook_name &amp;"]'Attestation Questionnaire'!$J228","Find Error"),"")</f>
        <v/>
      </c>
      <c r="C78" s="146" t="str">
        <f t="shared" si="5"/>
        <v/>
      </c>
    </row>
    <row r="79" spans="1:4" ht="12" customHeight="1" x14ac:dyDescent="0.3">
      <c r="A79" s="151" t="str">
        <f t="shared" si="4"/>
        <v>CA- 78</v>
      </c>
      <c r="B79" s="145" t="str">
        <f>IF('Attestation Questionnaire'!$J231=0,HYPERLINK("[" &amp; workbook_name &amp;"]'Attestation Questionnaire'!$J230","Find Error"),"")</f>
        <v/>
      </c>
      <c r="C79" s="146" t="str">
        <f t="shared" si="5"/>
        <v/>
      </c>
    </row>
    <row r="80" spans="1:4" ht="12" customHeight="1" x14ac:dyDescent="0.3">
      <c r="A80" s="151" t="str">
        <f t="shared" si="4"/>
        <v>CA- 79</v>
      </c>
      <c r="B80" s="145" t="str">
        <f>IF('Attestation Questionnaire'!$J233=0,HYPERLINK("[" &amp; workbook_name &amp;"]'Attestation Questionnaire'!$J232","Find Error"),"")</f>
        <v/>
      </c>
      <c r="C80" s="146" t="str">
        <f t="shared" si="5"/>
        <v/>
      </c>
    </row>
    <row r="81" spans="1:4" ht="12" customHeight="1" x14ac:dyDescent="0.3">
      <c r="A81" s="151" t="str">
        <f t="shared" si="4"/>
        <v>CA- 80</v>
      </c>
      <c r="B81" s="145" t="str">
        <f>IF('Attestation Questionnaire'!$J237=0,HYPERLINK("[" &amp; workbook_name &amp;"]'Attestation Questionnaire'!$J236","Find Error"),"")</f>
        <v/>
      </c>
      <c r="C81" s="146" t="str">
        <f t="shared" si="5"/>
        <v/>
      </c>
    </row>
    <row r="82" spans="1:4" ht="12" customHeight="1" x14ac:dyDescent="0.3">
      <c r="A82" s="151" t="str">
        <f t="shared" si="4"/>
        <v>CA- 81</v>
      </c>
      <c r="B82" s="145" t="str">
        <f>IF('Attestation Questionnaire'!$J239=0,HYPERLINK("[" &amp; workbook_name &amp;"]'Attestation Questionnaire'!$J238","Find Error"),"")</f>
        <v/>
      </c>
      <c r="C82" s="146" t="str">
        <f t="shared" si="5"/>
        <v/>
      </c>
    </row>
    <row r="83" spans="1:4" ht="12" customHeight="1" x14ac:dyDescent="0.3">
      <c r="A83" s="151" t="str">
        <f t="shared" si="4"/>
        <v>CA- 82</v>
      </c>
      <c r="B83" s="145" t="str">
        <f>IF('Attestation Questionnaire'!$J241=0,HYPERLINK("[" &amp; workbook_name &amp;"]'Attestation Questionnaire'!$J240","Find Error"),"")</f>
        <v/>
      </c>
      <c r="C83" s="146" t="str">
        <f t="shared" si="5"/>
        <v/>
      </c>
    </row>
    <row r="84" spans="1:4" ht="12" customHeight="1" x14ac:dyDescent="0.3">
      <c r="A84" s="151" t="str">
        <f t="shared" si="4"/>
        <v>CA- 83</v>
      </c>
      <c r="B84" s="145" t="str">
        <f>IF('Attestation Questionnaire'!$J243=0,HYPERLINK("[" &amp; workbook_name &amp;"]'Attestation Questionnaire'!$J242","Find Error"),"")</f>
        <v/>
      </c>
      <c r="C84" s="146" t="str">
        <f t="shared" si="5"/>
        <v/>
      </c>
    </row>
    <row r="85" spans="1:4" ht="12" customHeight="1" x14ac:dyDescent="0.3">
      <c r="A85" s="151" t="str">
        <f t="shared" si="4"/>
        <v>CA- 84</v>
      </c>
      <c r="B85" s="145" t="str">
        <f>IF('Attestation Questionnaire'!$J245=0,HYPERLINK("[" &amp; workbook_name &amp;"]'Attestation Questionnaire'!$J244","Find Error"),"")</f>
        <v/>
      </c>
      <c r="C85" s="146" t="str">
        <f t="shared" si="5"/>
        <v/>
      </c>
    </row>
    <row r="86" spans="1:4" ht="12" customHeight="1" x14ac:dyDescent="0.3">
      <c r="A86" s="152" t="str">
        <f t="shared" si="4"/>
        <v>CA- 85</v>
      </c>
      <c r="B86" s="147" t="str">
        <f>IF('Attestation Questionnaire'!$J247=0,HYPERLINK("[" &amp; workbook_name &amp;"]'Attestation Questionnaire'!$J246","Find Error"),"")</f>
        <v/>
      </c>
      <c r="C86" s="148" t="str">
        <f t="shared" si="5"/>
        <v/>
      </c>
    </row>
    <row r="87" spans="1:4" ht="15" customHeight="1" x14ac:dyDescent="0.3">
      <c r="A87" s="133"/>
      <c r="B87" s="134"/>
      <c r="C87" s="135"/>
      <c r="D87" s="136"/>
    </row>
    <row r="88" spans="1:4" ht="15" customHeight="1" x14ac:dyDescent="0.3">
      <c r="A88" s="137"/>
      <c r="B88" s="138"/>
      <c r="C88" s="139"/>
      <c r="D88" s="140"/>
    </row>
    <row r="89" spans="1:4" ht="15" hidden="1" customHeight="1" x14ac:dyDescent="0.3"/>
    <row r="90" spans="1:4" ht="15" hidden="1" customHeight="1" x14ac:dyDescent="0.3"/>
    <row r="91" spans="1:4" ht="15" hidden="1" customHeight="1" x14ac:dyDescent="0.3"/>
    <row r="92" spans="1:4" ht="15" hidden="1" customHeight="1" x14ac:dyDescent="0.3"/>
    <row r="93" spans="1:4" ht="15" hidden="1" customHeight="1" x14ac:dyDescent="0.3"/>
    <row r="94" spans="1:4" ht="15" hidden="1" customHeight="1" x14ac:dyDescent="0.3"/>
    <row r="95" spans="1:4" ht="15" hidden="1" customHeight="1" x14ac:dyDescent="0.3"/>
    <row r="96" spans="1:4"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row r="111" ht="15" hidden="1" customHeight="1" x14ac:dyDescent="0.3"/>
    <row r="112" ht="15" hidden="1" customHeight="1" x14ac:dyDescent="0.3"/>
    <row r="113" ht="15" hidden="1" customHeight="1" x14ac:dyDescent="0.3"/>
    <row r="114" ht="15" hidden="1" customHeight="1" x14ac:dyDescent="0.3"/>
    <row r="115" ht="15" hidden="1" customHeight="1" x14ac:dyDescent="0.3"/>
    <row r="116" ht="15" hidden="1" customHeight="1" x14ac:dyDescent="0.3"/>
    <row r="117" ht="15" hidden="1" customHeight="1" x14ac:dyDescent="0.3"/>
    <row r="118" ht="15" hidden="1" customHeight="1" x14ac:dyDescent="0.3"/>
    <row r="119" ht="15" hidden="1" customHeight="1" x14ac:dyDescent="0.3"/>
    <row r="120" ht="15" hidden="1" customHeight="1" x14ac:dyDescent="0.3"/>
    <row r="121" ht="15" hidden="1" customHeight="1" x14ac:dyDescent="0.3"/>
    <row r="122" ht="15" hidden="1" customHeight="1" x14ac:dyDescent="0.3"/>
    <row r="123" ht="15" hidden="1" customHeight="1" x14ac:dyDescent="0.3"/>
    <row r="124" ht="15" hidden="1" customHeight="1" x14ac:dyDescent="0.3"/>
    <row r="125" ht="15" hidden="1" customHeight="1" x14ac:dyDescent="0.3"/>
    <row r="126" ht="15" hidden="1" customHeight="1" x14ac:dyDescent="0.3"/>
    <row r="127" ht="15" hidden="1" customHeight="1" x14ac:dyDescent="0.3"/>
    <row r="128" ht="15" hidden="1" customHeight="1" x14ac:dyDescent="0.3"/>
    <row r="129" ht="15" hidden="1" customHeight="1" x14ac:dyDescent="0.3"/>
    <row r="130" ht="15" hidden="1" customHeight="1" x14ac:dyDescent="0.3"/>
    <row r="131" ht="15" hidden="1" customHeight="1" x14ac:dyDescent="0.3"/>
    <row r="132" ht="15" hidden="1" customHeight="1" x14ac:dyDescent="0.3"/>
    <row r="133" ht="15" hidden="1" customHeight="1" x14ac:dyDescent="0.3"/>
    <row r="134" ht="15" hidden="1" customHeight="1" x14ac:dyDescent="0.3"/>
    <row r="135" ht="15" hidden="1" customHeight="1" x14ac:dyDescent="0.3"/>
    <row r="136" ht="15" hidden="1" customHeight="1" x14ac:dyDescent="0.3"/>
    <row r="137" ht="15" hidden="1" customHeight="1" x14ac:dyDescent="0.3"/>
    <row r="138" ht="15" hidden="1" customHeight="1" x14ac:dyDescent="0.3"/>
    <row r="139" ht="15" hidden="1" customHeight="1" x14ac:dyDescent="0.3"/>
    <row r="140" ht="15" hidden="1" customHeight="1" x14ac:dyDescent="0.3"/>
    <row r="141" ht="15" hidden="1" customHeight="1" x14ac:dyDescent="0.3"/>
    <row r="142" ht="15" hidden="1" customHeight="1" x14ac:dyDescent="0.3"/>
    <row r="143" ht="15" hidden="1" customHeight="1" x14ac:dyDescent="0.3"/>
    <row r="144" ht="15" hidden="1" customHeight="1" x14ac:dyDescent="0.3"/>
    <row r="145" ht="15" hidden="1" customHeight="1" x14ac:dyDescent="0.3"/>
    <row r="146" ht="15" hidden="1" customHeight="1" x14ac:dyDescent="0.3"/>
    <row r="147" ht="15" hidden="1" customHeight="1" x14ac:dyDescent="0.3"/>
    <row r="148" ht="15" hidden="1" customHeight="1" x14ac:dyDescent="0.3"/>
    <row r="149" ht="15" hidden="1" customHeight="1" x14ac:dyDescent="0.3"/>
    <row r="150" ht="15" hidden="1" customHeight="1" x14ac:dyDescent="0.3"/>
    <row r="151" ht="15" hidden="1" customHeight="1" x14ac:dyDescent="0.3"/>
    <row r="152" ht="15" hidden="1" customHeight="1" x14ac:dyDescent="0.3"/>
    <row r="153" ht="15" hidden="1" customHeight="1" x14ac:dyDescent="0.3"/>
    <row r="154" ht="15" hidden="1" customHeight="1" x14ac:dyDescent="0.3"/>
    <row r="155" ht="15" hidden="1" customHeight="1" x14ac:dyDescent="0.3"/>
    <row r="156" ht="15" hidden="1" customHeight="1" x14ac:dyDescent="0.3"/>
    <row r="157" ht="15" hidden="1" customHeight="1" x14ac:dyDescent="0.3"/>
    <row r="158" ht="15" hidden="1" customHeight="1" x14ac:dyDescent="0.3"/>
    <row r="159" ht="15" hidden="1" customHeight="1" x14ac:dyDescent="0.3"/>
    <row r="160" ht="15" hidden="1" customHeight="1" x14ac:dyDescent="0.3"/>
    <row r="161" ht="15" hidden="1" customHeight="1" x14ac:dyDescent="0.3"/>
    <row r="162" ht="15" hidden="1" customHeight="1" x14ac:dyDescent="0.3"/>
    <row r="163" ht="15" hidden="1" customHeight="1" x14ac:dyDescent="0.3"/>
    <row r="164" ht="15" hidden="1" customHeight="1" x14ac:dyDescent="0.3"/>
    <row r="165" ht="15" hidden="1" customHeight="1" x14ac:dyDescent="0.3"/>
    <row r="166" ht="15" hidden="1" customHeight="1" x14ac:dyDescent="0.3"/>
    <row r="167" ht="15" hidden="1" customHeight="1" x14ac:dyDescent="0.3"/>
    <row r="168" ht="15" hidden="1" customHeight="1" x14ac:dyDescent="0.3"/>
    <row r="169" ht="15" hidden="1" customHeight="1" x14ac:dyDescent="0.3"/>
    <row r="170" ht="15" hidden="1" customHeight="1" x14ac:dyDescent="0.3"/>
    <row r="171" ht="15" hidden="1" customHeight="1" x14ac:dyDescent="0.3"/>
    <row r="172" ht="15" hidden="1" customHeight="1" x14ac:dyDescent="0.3"/>
    <row r="173" ht="15" hidden="1" customHeight="1" x14ac:dyDescent="0.3"/>
    <row r="174" ht="15" hidden="1" customHeight="1" x14ac:dyDescent="0.3"/>
    <row r="175" ht="15" hidden="1" customHeight="1" x14ac:dyDescent="0.3"/>
    <row r="176" ht="15" hidden="1" customHeight="1" x14ac:dyDescent="0.3"/>
    <row r="177" ht="15" hidden="1" customHeight="1" x14ac:dyDescent="0.3"/>
    <row r="178" ht="15" hidden="1" customHeight="1" x14ac:dyDescent="0.3"/>
    <row r="179" ht="15" hidden="1" customHeight="1" x14ac:dyDescent="0.3"/>
    <row r="180" ht="15" hidden="1" customHeight="1" x14ac:dyDescent="0.3"/>
    <row r="181" ht="15" hidden="1" customHeight="1" x14ac:dyDescent="0.3"/>
    <row r="182" ht="15" hidden="1" customHeight="1" x14ac:dyDescent="0.3"/>
    <row r="183" ht="15" hidden="1" customHeight="1" x14ac:dyDescent="0.3"/>
    <row r="184" ht="15" hidden="1" customHeight="1" x14ac:dyDescent="0.3"/>
    <row r="185" ht="15" hidden="1" customHeight="1" x14ac:dyDescent="0.3"/>
    <row r="186" ht="15" hidden="1" customHeight="1" x14ac:dyDescent="0.3"/>
    <row r="187" ht="15" hidden="1" customHeight="1" x14ac:dyDescent="0.3"/>
    <row r="188" ht="15" hidden="1" customHeight="1" x14ac:dyDescent="0.3"/>
    <row r="189" ht="15" hidden="1" customHeight="1" x14ac:dyDescent="0.3"/>
    <row r="190" ht="15" hidden="1" customHeight="1" x14ac:dyDescent="0.3"/>
    <row r="191" ht="15" hidden="1" customHeight="1" x14ac:dyDescent="0.3"/>
    <row r="192" ht="15" hidden="1" customHeight="1" x14ac:dyDescent="0.3"/>
    <row r="193" ht="15" hidden="1" customHeight="1" x14ac:dyDescent="0.3"/>
    <row r="194" ht="15" hidden="1" customHeight="1" x14ac:dyDescent="0.3"/>
    <row r="195" ht="15" hidden="1" customHeight="1" x14ac:dyDescent="0.3"/>
    <row r="196" ht="15" hidden="1" customHeight="1" x14ac:dyDescent="0.3"/>
    <row r="197" ht="15" hidden="1" customHeight="1" x14ac:dyDescent="0.3"/>
    <row r="198" ht="15" hidden="1" customHeight="1" x14ac:dyDescent="0.3"/>
    <row r="199" ht="15" hidden="1" customHeight="1" x14ac:dyDescent="0.3"/>
    <row r="200" ht="15" hidden="1" customHeight="1" x14ac:dyDescent="0.3"/>
    <row r="201" ht="15" hidden="1" customHeight="1" x14ac:dyDescent="0.3"/>
    <row r="202" ht="15" hidden="1" customHeight="1" x14ac:dyDescent="0.3"/>
    <row r="203" ht="15" hidden="1" customHeight="1" x14ac:dyDescent="0.3"/>
    <row r="204" ht="15" hidden="1" customHeight="1" x14ac:dyDescent="0.3"/>
    <row r="205" ht="15" hidden="1" customHeight="1" x14ac:dyDescent="0.3"/>
    <row r="206" ht="15" hidden="1" customHeight="1" x14ac:dyDescent="0.3"/>
    <row r="207" ht="15" hidden="1" customHeight="1" x14ac:dyDescent="0.3"/>
    <row r="208" ht="15" hidden="1" customHeight="1" x14ac:dyDescent="0.3"/>
    <row r="209" ht="15" hidden="1" customHeight="1" x14ac:dyDescent="0.3"/>
    <row r="210" ht="15" hidden="1" customHeight="1" x14ac:dyDescent="0.3"/>
    <row r="211" ht="15" hidden="1" customHeight="1" x14ac:dyDescent="0.3"/>
    <row r="212" ht="15" hidden="1" customHeight="1" x14ac:dyDescent="0.3"/>
    <row r="213" ht="15" hidden="1" customHeight="1" x14ac:dyDescent="0.3"/>
    <row r="214" ht="15" hidden="1" customHeight="1" x14ac:dyDescent="0.3"/>
    <row r="215" ht="15" hidden="1" customHeight="1" x14ac:dyDescent="0.3"/>
    <row r="216" ht="15" hidden="1" customHeight="1" x14ac:dyDescent="0.3"/>
    <row r="217" ht="15" hidden="1" customHeight="1" x14ac:dyDescent="0.3"/>
    <row r="218" ht="15" hidden="1" customHeight="1" x14ac:dyDescent="0.3"/>
    <row r="219" ht="15" hidden="1" customHeight="1" x14ac:dyDescent="0.3"/>
    <row r="220" ht="15" hidden="1" customHeight="1" x14ac:dyDescent="0.3"/>
    <row r="221" ht="15" hidden="1" customHeight="1" x14ac:dyDescent="0.3"/>
    <row r="222" ht="15" hidden="1" customHeight="1" x14ac:dyDescent="0.3"/>
    <row r="223" ht="15" hidden="1" customHeight="1" x14ac:dyDescent="0.3"/>
    <row r="224" ht="15" hidden="1" customHeight="1" x14ac:dyDescent="0.3"/>
    <row r="225" ht="15" hidden="1" customHeight="1" x14ac:dyDescent="0.3"/>
    <row r="226" ht="15" hidden="1" customHeight="1" x14ac:dyDescent="0.3"/>
    <row r="227" ht="15" hidden="1" customHeight="1" x14ac:dyDescent="0.3"/>
    <row r="228" ht="15" hidden="1" customHeight="1" x14ac:dyDescent="0.3"/>
    <row r="229" ht="15" hidden="1" customHeight="1" x14ac:dyDescent="0.3"/>
    <row r="230" ht="15" hidden="1" customHeight="1" x14ac:dyDescent="0.3"/>
    <row r="231" ht="15" hidden="1" customHeight="1" x14ac:dyDescent="0.3"/>
    <row r="232" ht="15" hidden="1" customHeight="1" x14ac:dyDescent="0.3"/>
    <row r="233" ht="15" hidden="1" customHeight="1" x14ac:dyDescent="0.3"/>
    <row r="234" ht="15" hidden="1" customHeight="1" x14ac:dyDescent="0.3"/>
    <row r="235" ht="15" hidden="1" customHeight="1" x14ac:dyDescent="0.3"/>
    <row r="236" ht="15" hidden="1" customHeight="1" x14ac:dyDescent="0.3"/>
    <row r="237" ht="15" hidden="1" customHeight="1" x14ac:dyDescent="0.3"/>
    <row r="238" ht="15" hidden="1" customHeight="1" x14ac:dyDescent="0.3"/>
    <row r="239" ht="15" hidden="1" customHeight="1" x14ac:dyDescent="0.3"/>
    <row r="240" ht="15" hidden="1" customHeight="1" x14ac:dyDescent="0.3"/>
    <row r="241" ht="15" hidden="1" customHeight="1" x14ac:dyDescent="0.3"/>
    <row r="242" ht="15" hidden="1" customHeight="1" x14ac:dyDescent="0.3"/>
    <row r="243" ht="15" hidden="1" customHeight="1" x14ac:dyDescent="0.3"/>
    <row r="244" ht="15" hidden="1" customHeight="1" x14ac:dyDescent="0.3"/>
    <row r="245" ht="15" hidden="1" customHeight="1" x14ac:dyDescent="0.3"/>
    <row r="246" ht="15" hidden="1" customHeight="1" x14ac:dyDescent="0.3"/>
    <row r="247" ht="15" hidden="1" customHeight="1" x14ac:dyDescent="0.3"/>
    <row r="248" ht="15" hidden="1" customHeight="1" x14ac:dyDescent="0.3"/>
    <row r="249" ht="15" hidden="1" customHeight="1" x14ac:dyDescent="0.3"/>
    <row r="250" ht="15" hidden="1" customHeight="1" x14ac:dyDescent="0.3"/>
    <row r="251" ht="15" hidden="1" customHeight="1" x14ac:dyDescent="0.3"/>
    <row r="252" ht="15" hidden="1" customHeight="1" x14ac:dyDescent="0.3"/>
    <row r="253" ht="15" hidden="1" customHeight="1" x14ac:dyDescent="0.3"/>
    <row r="254" ht="15" hidden="1" customHeight="1" x14ac:dyDescent="0.3"/>
    <row r="255" ht="15" hidden="1" customHeight="1" x14ac:dyDescent="0.3"/>
    <row r="256" ht="15" hidden="1" customHeight="1" x14ac:dyDescent="0.3"/>
    <row r="257" ht="15" hidden="1" customHeight="1" x14ac:dyDescent="0.3"/>
    <row r="258" ht="15" hidden="1" customHeight="1" x14ac:dyDescent="0.3"/>
    <row r="259" ht="15" hidden="1" customHeight="1" x14ac:dyDescent="0.3"/>
    <row r="260" ht="15" hidden="1" customHeight="1" x14ac:dyDescent="0.3"/>
    <row r="261" ht="15" hidden="1" customHeight="1" x14ac:dyDescent="0.3"/>
    <row r="262" ht="15" hidden="1" customHeight="1" x14ac:dyDescent="0.3"/>
    <row r="263" ht="15" hidden="1" customHeight="1" x14ac:dyDescent="0.3"/>
    <row r="264" ht="15" hidden="1" customHeight="1" x14ac:dyDescent="0.3"/>
    <row r="265" ht="15" hidden="1" customHeight="1" x14ac:dyDescent="0.3"/>
    <row r="266" ht="15" hidden="1" customHeight="1" x14ac:dyDescent="0.3"/>
    <row r="267" ht="15" hidden="1" customHeight="1" x14ac:dyDescent="0.3"/>
    <row r="268" ht="15" hidden="1" customHeight="1" x14ac:dyDescent="0.3"/>
    <row r="269" ht="15" hidden="1" customHeight="1" x14ac:dyDescent="0.3"/>
    <row r="270" ht="15" hidden="1" customHeight="1" x14ac:dyDescent="0.3"/>
    <row r="271" ht="15" hidden="1" customHeight="1" x14ac:dyDescent="0.3"/>
    <row r="272" ht="15" hidden="1" customHeight="1" x14ac:dyDescent="0.3"/>
    <row r="273" ht="15" hidden="1" customHeight="1" x14ac:dyDescent="0.3"/>
    <row r="274" ht="15" hidden="1" customHeight="1" x14ac:dyDescent="0.3"/>
    <row r="275" ht="15" hidden="1" customHeight="1" x14ac:dyDescent="0.3"/>
    <row r="276" ht="15" hidden="1" customHeight="1" x14ac:dyDescent="0.3"/>
    <row r="277" ht="15" hidden="1" customHeight="1" x14ac:dyDescent="0.3"/>
    <row r="278" ht="15" hidden="1" customHeight="1" x14ac:dyDescent="0.3"/>
    <row r="279" ht="15" hidden="1" customHeight="1" x14ac:dyDescent="0.3"/>
    <row r="280" ht="15" hidden="1" customHeight="1" x14ac:dyDescent="0.3"/>
    <row r="281" ht="15" hidden="1" customHeight="1" x14ac:dyDescent="0.3"/>
    <row r="282" ht="15" hidden="1" customHeight="1" x14ac:dyDescent="0.3"/>
    <row r="283" ht="15" hidden="1" customHeight="1" x14ac:dyDescent="0.3"/>
    <row r="284" ht="15" hidden="1" customHeight="1" x14ac:dyDescent="0.3"/>
    <row r="285" ht="15" hidden="1" customHeight="1" x14ac:dyDescent="0.3"/>
    <row r="286" ht="15" hidden="1" customHeight="1" x14ac:dyDescent="0.3"/>
    <row r="287" ht="15" hidden="1" customHeight="1" x14ac:dyDescent="0.3"/>
    <row r="288" ht="15" hidden="1" customHeight="1" x14ac:dyDescent="0.3"/>
    <row r="289" ht="15" hidden="1" customHeight="1" x14ac:dyDescent="0.3"/>
    <row r="290" ht="15" hidden="1" customHeight="1" x14ac:dyDescent="0.3"/>
    <row r="291" ht="15" hidden="1" customHeight="1" x14ac:dyDescent="0.3"/>
    <row r="292" ht="15" hidden="1" customHeight="1" x14ac:dyDescent="0.3"/>
    <row r="293" ht="15" hidden="1" customHeight="1" x14ac:dyDescent="0.3"/>
    <row r="294" ht="15" hidden="1" customHeight="1" x14ac:dyDescent="0.3"/>
    <row r="295" ht="15" hidden="1" customHeight="1" x14ac:dyDescent="0.3"/>
    <row r="296" ht="15" hidden="1" customHeight="1" x14ac:dyDescent="0.3"/>
    <row r="297" ht="15" hidden="1" customHeight="1" x14ac:dyDescent="0.3"/>
    <row r="298" ht="15" hidden="1" customHeight="1" x14ac:dyDescent="0.3"/>
  </sheetData>
  <sheetProtection algorithmName="SHA-512" hashValue="YRoeb13wck4Mf6NBSJ5CIGZgV+dPcGjaCqk06HeuvZzBSJt27QsIHsl/iLVtmcv5bq8tS/C8bP/+GTiFllyqcw==" saltValue="Y8AlSYutiKZTU8W4Vqc+EA==" spinCount="100000" sheet="1" objects="1" scenarios="1"/>
  <pageMargins left="0.70866141732283472" right="0.70866141732283472" top="0.74803149606299213" bottom="0.74803149606299213" header="0.31496062992125984" footer="0.31496062992125984"/>
  <pageSetup paperSize="9" fitToHeight="0" orientation="portrait" r:id="rId1"/>
  <headerFooter>
    <oddHeader>&amp;C&amp;"Lato,Bold"&amp;12MPCAS Questionnaire Error Log&amp;L&amp;"Times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1:K386"/>
  <sheetViews>
    <sheetView view="pageBreakPreview" zoomScaleNormal="115" zoomScaleSheetLayoutView="100" workbookViewId="0">
      <selection activeCell="B32" sqref="B32:B33"/>
    </sheetView>
  </sheetViews>
  <sheetFormatPr defaultColWidth="0" defaultRowHeight="0" customHeight="1" zeroHeight="1" x14ac:dyDescent="0.3"/>
  <cols>
    <col min="1" max="1" width="17.08984375" style="106" customWidth="1"/>
    <col min="2" max="2" width="119" style="107" customWidth="1"/>
    <col min="3" max="3" width="16.54296875" style="120" customWidth="1"/>
    <col min="4" max="4" width="1.90625" style="119" customWidth="1"/>
    <col min="5" max="6" width="4.90625" style="88" customWidth="1"/>
    <col min="7" max="7" width="4.90625" style="89" customWidth="1"/>
    <col min="8" max="8" width="4.90625" style="88" customWidth="1"/>
    <col min="9" max="9" width="24.90625" style="89" bestFit="1" customWidth="1"/>
    <col min="10" max="10" width="4.90625" style="36" bestFit="1" customWidth="1"/>
    <col min="11" max="11" width="0.90625" style="37" customWidth="1"/>
    <col min="12" max="16384" width="9.08984375" style="37" hidden="1"/>
  </cols>
  <sheetData>
    <row r="1" spans="1:11" ht="16.5" customHeight="1" x14ac:dyDescent="0.3">
      <c r="A1" s="121" t="s">
        <v>415</v>
      </c>
      <c r="B1" s="122" t="s">
        <v>416</v>
      </c>
      <c r="C1" s="123"/>
      <c r="D1" s="124"/>
      <c r="E1" s="239" t="s">
        <v>529</v>
      </c>
      <c r="F1" s="240"/>
      <c r="G1" s="240"/>
      <c r="H1" s="240"/>
      <c r="I1" s="241"/>
      <c r="J1" s="125"/>
      <c r="K1" s="39"/>
    </row>
    <row r="2" spans="1:11" ht="14" x14ac:dyDescent="0.3">
      <c r="A2" s="90" t="s">
        <v>498</v>
      </c>
      <c r="B2" s="91"/>
      <c r="C2" s="38"/>
      <c r="D2" s="69"/>
      <c r="E2" s="5"/>
      <c r="F2" s="5"/>
      <c r="G2" s="3"/>
      <c r="H2" s="5"/>
      <c r="I2" s="5"/>
      <c r="J2" s="72"/>
      <c r="K2" s="39"/>
    </row>
    <row r="3" spans="1:11" ht="2.25" customHeight="1" x14ac:dyDescent="0.3">
      <c r="A3" s="255"/>
      <c r="B3" s="256"/>
      <c r="C3" s="256"/>
      <c r="D3" s="256"/>
      <c r="E3" s="256"/>
      <c r="F3" s="256"/>
      <c r="G3" s="256"/>
      <c r="H3" s="256"/>
      <c r="I3" s="256"/>
      <c r="J3" s="72"/>
      <c r="K3" s="39"/>
    </row>
    <row r="4" spans="1:11" ht="22.5" customHeight="1" x14ac:dyDescent="0.3">
      <c r="A4" s="257" t="s">
        <v>443</v>
      </c>
      <c r="B4" s="258" t="s">
        <v>571</v>
      </c>
      <c r="C4" s="108" t="s">
        <v>518</v>
      </c>
      <c r="D4" s="109"/>
      <c r="E4" s="242"/>
      <c r="F4" s="243"/>
      <c r="G4" s="243"/>
      <c r="H4" s="243"/>
      <c r="I4" s="244"/>
      <c r="J4" s="153">
        <f xml:space="preserve"> IF(selected_credit_union="Please Select",1,IF($C4="Please Select",0,IF(AND($C4&lt;&gt;"Yes",$E4=""),0,1)))</f>
        <v>1</v>
      </c>
      <c r="K4" s="39"/>
    </row>
    <row r="5" spans="1:11" ht="12" customHeight="1" x14ac:dyDescent="0.3">
      <c r="A5" s="257"/>
      <c r="B5" s="258"/>
      <c r="C5" s="110"/>
      <c r="D5" s="109"/>
      <c r="E5" s="251"/>
      <c r="F5" s="252"/>
      <c r="G5" s="252"/>
      <c r="H5" s="252"/>
      <c r="I5" s="253"/>
      <c r="J5" s="154"/>
      <c r="K5" s="39"/>
    </row>
    <row r="6" spans="1:11" ht="4.5" customHeight="1" x14ac:dyDescent="0.3">
      <c r="A6" s="257"/>
      <c r="B6" s="258"/>
      <c r="C6" s="110"/>
      <c r="D6" s="109"/>
      <c r="E6" s="251"/>
      <c r="F6" s="252"/>
      <c r="G6" s="252"/>
      <c r="H6" s="252"/>
      <c r="I6" s="253"/>
      <c r="J6" s="154"/>
      <c r="K6" s="39"/>
    </row>
    <row r="7" spans="1:11" ht="1.5" customHeight="1" x14ac:dyDescent="0.3">
      <c r="A7" s="257"/>
      <c r="B7" s="258"/>
      <c r="C7" s="110"/>
      <c r="D7" s="109"/>
      <c r="E7" s="254"/>
      <c r="F7" s="237"/>
      <c r="G7" s="237"/>
      <c r="H7" s="237"/>
      <c r="I7" s="238"/>
      <c r="J7" s="154"/>
      <c r="K7" s="39"/>
    </row>
    <row r="8" spans="1:11" ht="4.5" customHeight="1" x14ac:dyDescent="0.3">
      <c r="A8" s="94"/>
      <c r="B8" s="92"/>
      <c r="C8" s="69"/>
      <c r="D8" s="69"/>
      <c r="E8" s="5"/>
      <c r="F8" s="5"/>
      <c r="G8" s="5"/>
      <c r="H8" s="3"/>
      <c r="I8" s="3"/>
      <c r="J8" s="154"/>
      <c r="K8" s="39"/>
    </row>
    <row r="9" spans="1:11" ht="22.5" customHeight="1" x14ac:dyDescent="0.3">
      <c r="A9" s="257" t="s">
        <v>444</v>
      </c>
      <c r="B9" s="258" t="s">
        <v>554</v>
      </c>
      <c r="C9" s="108" t="s">
        <v>518</v>
      </c>
      <c r="D9" s="109"/>
      <c r="E9" s="242"/>
      <c r="F9" s="243"/>
      <c r="G9" s="243"/>
      <c r="H9" s="243"/>
      <c r="I9" s="244"/>
      <c r="J9" s="153">
        <f xml:space="preserve"> IF(selected_credit_union="Please Select",1,IF($C9="Please Select",0,IF(AND($C9&lt;&gt;"Yes",$E9=""),0,1)))</f>
        <v>1</v>
      </c>
      <c r="K9" s="39"/>
    </row>
    <row r="10" spans="1:11" ht="5.25" customHeight="1" x14ac:dyDescent="0.3">
      <c r="A10" s="257"/>
      <c r="B10" s="258"/>
      <c r="C10" s="111"/>
      <c r="D10" s="109"/>
      <c r="E10" s="251"/>
      <c r="F10" s="252"/>
      <c r="G10" s="252"/>
      <c r="H10" s="252"/>
      <c r="I10" s="253"/>
      <c r="J10" s="154"/>
      <c r="K10" s="39"/>
    </row>
    <row r="11" spans="1:11" s="39" customFormat="1" ht="3" customHeight="1" x14ac:dyDescent="0.3">
      <c r="A11" s="257"/>
      <c r="B11" s="258"/>
      <c r="C11" s="110"/>
      <c r="D11" s="109"/>
      <c r="E11" s="254"/>
      <c r="F11" s="237"/>
      <c r="G11" s="237"/>
      <c r="H11" s="237"/>
      <c r="I11" s="238"/>
      <c r="J11" s="154"/>
    </row>
    <row r="12" spans="1:11" s="39" customFormat="1" ht="4.5" customHeight="1" x14ac:dyDescent="0.3">
      <c r="A12" s="94"/>
      <c r="B12" s="92"/>
      <c r="C12" s="69"/>
      <c r="D12" s="69"/>
      <c r="E12" s="5"/>
      <c r="F12" s="5"/>
      <c r="G12" s="5"/>
      <c r="H12" s="3"/>
      <c r="I12" s="3"/>
      <c r="J12" s="154"/>
    </row>
    <row r="13" spans="1:11" s="39" customFormat="1" ht="22.5" customHeight="1" x14ac:dyDescent="0.3">
      <c r="A13" s="257" t="s">
        <v>445</v>
      </c>
      <c r="B13" s="258" t="s">
        <v>446</v>
      </c>
      <c r="C13" s="108" t="s">
        <v>518</v>
      </c>
      <c r="D13" s="109"/>
      <c r="E13" s="242"/>
      <c r="F13" s="243"/>
      <c r="G13" s="243"/>
      <c r="H13" s="243"/>
      <c r="I13" s="244"/>
      <c r="J13" s="153">
        <f xml:space="preserve"> IF(selected_credit_union="Please Select",1,IF($C13="Please Select",0,IF(AND($C13&lt;&gt;"Yes",$E13=""),0,1)))</f>
        <v>1</v>
      </c>
    </row>
    <row r="14" spans="1:11" s="39" customFormat="1" ht="4.5" customHeight="1" x14ac:dyDescent="0.3">
      <c r="A14" s="257"/>
      <c r="B14" s="258"/>
      <c r="C14" s="111"/>
      <c r="D14" s="109"/>
      <c r="E14" s="251"/>
      <c r="F14" s="252"/>
      <c r="G14" s="252"/>
      <c r="H14" s="252"/>
      <c r="I14" s="253"/>
      <c r="J14" s="154"/>
    </row>
    <row r="15" spans="1:11" s="39" customFormat="1" ht="1.5" customHeight="1" x14ac:dyDescent="0.3">
      <c r="A15" s="257"/>
      <c r="B15" s="258"/>
      <c r="C15" s="111"/>
      <c r="D15" s="109"/>
      <c r="E15" s="254"/>
      <c r="F15" s="237"/>
      <c r="G15" s="237"/>
      <c r="H15" s="237"/>
      <c r="I15" s="238"/>
      <c r="J15" s="154"/>
    </row>
    <row r="16" spans="1:11" s="39" customFormat="1" ht="4.5" customHeight="1" x14ac:dyDescent="0.3">
      <c r="A16" s="94"/>
      <c r="B16" s="92"/>
      <c r="C16" s="69"/>
      <c r="D16" s="69"/>
      <c r="E16" s="5"/>
      <c r="F16" s="5"/>
      <c r="G16" s="5"/>
      <c r="H16" s="3"/>
      <c r="I16" s="3"/>
      <c r="J16" s="154"/>
    </row>
    <row r="17" spans="1:10" s="39" customFormat="1" ht="40.5" hidden="1" customHeight="1" x14ac:dyDescent="0.3">
      <c r="A17" s="272"/>
      <c r="B17" s="273"/>
      <c r="C17" s="192"/>
      <c r="D17" s="193"/>
      <c r="E17" s="194"/>
      <c r="F17" s="194"/>
      <c r="G17" s="194"/>
      <c r="H17" s="195"/>
      <c r="I17" s="67"/>
      <c r="J17" s="153"/>
    </row>
    <row r="18" spans="1:10" s="39" customFormat="1" ht="4.5" hidden="1" customHeight="1" x14ac:dyDescent="0.3">
      <c r="A18" s="272"/>
      <c r="B18" s="274"/>
      <c r="C18" s="192"/>
      <c r="D18" s="193"/>
      <c r="E18" s="194"/>
      <c r="F18" s="194"/>
      <c r="G18" s="194"/>
      <c r="H18" s="195"/>
      <c r="I18" s="67"/>
      <c r="J18" s="154"/>
    </row>
    <row r="19" spans="1:10" s="39" customFormat="1" ht="22.5" hidden="1" customHeight="1" x14ac:dyDescent="0.3">
      <c r="A19" s="272"/>
      <c r="B19" s="274"/>
      <c r="C19" s="191"/>
      <c r="D19" s="196"/>
      <c r="E19" s="260"/>
      <c r="F19" s="261"/>
      <c r="G19" s="261"/>
      <c r="H19" s="261"/>
      <c r="I19" s="261"/>
      <c r="J19" s="153"/>
    </row>
    <row r="20" spans="1:10" s="39" customFormat="1" ht="1.4" hidden="1" customHeight="1" x14ac:dyDescent="0.3">
      <c r="A20" s="272"/>
      <c r="B20" s="274"/>
      <c r="C20" s="111"/>
      <c r="D20" s="196"/>
      <c r="E20" s="6"/>
      <c r="F20" s="197"/>
      <c r="G20" s="6"/>
      <c r="H20" s="197"/>
      <c r="I20" s="67"/>
      <c r="J20" s="154"/>
    </row>
    <row r="21" spans="1:10" s="39" customFormat="1" ht="3.65" hidden="1" customHeight="1" x14ac:dyDescent="0.3">
      <c r="A21" s="272"/>
      <c r="B21" s="274"/>
      <c r="C21" s="111"/>
      <c r="D21" s="196"/>
      <c r="E21" s="6"/>
      <c r="F21" s="197"/>
      <c r="G21" s="6"/>
      <c r="H21" s="197"/>
      <c r="I21" s="67"/>
      <c r="J21" s="154"/>
    </row>
    <row r="22" spans="1:10" s="39" customFormat="1" ht="23.25" hidden="1" customHeight="1" x14ac:dyDescent="0.3">
      <c r="A22" s="272"/>
      <c r="B22" s="274"/>
      <c r="C22" s="191"/>
      <c r="D22" s="196"/>
      <c r="E22" s="260"/>
      <c r="F22" s="261"/>
      <c r="G22" s="261"/>
      <c r="H22" s="261"/>
      <c r="I22" s="261"/>
      <c r="J22" s="153"/>
    </row>
    <row r="23" spans="1:10" s="39" customFormat="1" ht="4.5" hidden="1" customHeight="1" x14ac:dyDescent="0.3">
      <c r="A23" s="272"/>
      <c r="B23" s="274"/>
      <c r="C23" s="198"/>
      <c r="D23" s="196"/>
      <c r="E23" s="197"/>
      <c r="F23" s="197"/>
      <c r="G23" s="197"/>
      <c r="H23" s="197"/>
      <c r="I23" s="67"/>
      <c r="J23" s="154"/>
    </row>
    <row r="24" spans="1:10" s="39" customFormat="1" ht="24" hidden="1" customHeight="1" x14ac:dyDescent="0.3">
      <c r="A24" s="272"/>
      <c r="B24" s="274"/>
      <c r="C24" s="191"/>
      <c r="D24" s="196"/>
      <c r="E24" s="260"/>
      <c r="F24" s="261"/>
      <c r="G24" s="261"/>
      <c r="H24" s="261"/>
      <c r="I24" s="261"/>
      <c r="J24" s="153"/>
    </row>
    <row r="25" spans="1:10" s="39" customFormat="1" ht="4.5" hidden="1" customHeight="1" x14ac:dyDescent="0.3">
      <c r="A25" s="272"/>
      <c r="B25" s="274"/>
      <c r="C25" s="192"/>
      <c r="D25" s="193"/>
      <c r="E25" s="194"/>
      <c r="F25" s="194"/>
      <c r="G25" s="194"/>
      <c r="H25" s="195"/>
      <c r="I25" s="67"/>
      <c r="J25" s="154"/>
    </row>
    <row r="26" spans="1:10" s="39" customFormat="1" ht="22.5" hidden="1" customHeight="1" x14ac:dyDescent="0.3">
      <c r="A26" s="272"/>
      <c r="B26" s="274"/>
      <c r="C26" s="191"/>
      <c r="D26" s="196"/>
      <c r="E26" s="260"/>
      <c r="F26" s="261"/>
      <c r="G26" s="261"/>
      <c r="H26" s="261"/>
      <c r="I26" s="261"/>
      <c r="J26" s="153"/>
    </row>
    <row r="27" spans="1:10" s="39" customFormat="1" ht="4.5" customHeight="1" x14ac:dyDescent="0.3">
      <c r="A27" s="272"/>
      <c r="B27" s="274"/>
      <c r="C27" s="112"/>
      <c r="D27" s="196"/>
      <c r="E27" s="4"/>
      <c r="F27" s="197"/>
      <c r="G27" s="4"/>
      <c r="H27" s="197"/>
      <c r="I27" s="67"/>
      <c r="J27" s="154"/>
    </row>
    <row r="28" spans="1:10" s="39" customFormat="1" ht="22.5" customHeight="1" x14ac:dyDescent="0.3">
      <c r="A28" s="257" t="s">
        <v>598</v>
      </c>
      <c r="B28" s="258" t="s">
        <v>531</v>
      </c>
      <c r="C28" s="108" t="s">
        <v>518</v>
      </c>
      <c r="D28" s="109"/>
      <c r="E28" s="233"/>
      <c r="F28" s="234"/>
      <c r="G28" s="234"/>
      <c r="H28" s="234"/>
      <c r="I28" s="235"/>
      <c r="J28" s="153">
        <f xml:space="preserve"> IF(selected_credit_union="Please Select",1,IF($C28="Please Select",0,IF(AND($C28&lt;&gt;"Yes",$E28=""),0,1)))</f>
        <v>1</v>
      </c>
    </row>
    <row r="29" spans="1:10" s="39" customFormat="1" ht="6" customHeight="1" x14ac:dyDescent="0.3">
      <c r="A29" s="257"/>
      <c r="B29" s="258"/>
      <c r="C29" s="112"/>
      <c r="D29" s="109"/>
      <c r="E29" s="4"/>
      <c r="F29" s="1"/>
      <c r="G29" s="4"/>
      <c r="H29" s="1"/>
      <c r="I29" s="67"/>
      <c r="J29" s="154"/>
    </row>
    <row r="30" spans="1:10" s="39" customFormat="1" ht="22.5" customHeight="1" x14ac:dyDescent="0.3">
      <c r="A30" s="257"/>
      <c r="B30" s="258" t="s">
        <v>543</v>
      </c>
      <c r="C30" s="108" t="s">
        <v>518</v>
      </c>
      <c r="D30" s="109"/>
      <c r="E30" s="233"/>
      <c r="F30" s="234"/>
      <c r="G30" s="234"/>
      <c r="H30" s="234"/>
      <c r="I30" s="235"/>
      <c r="J30" s="153">
        <f xml:space="preserve"> IF(selected_credit_union="Please Select",1,IF($C30="Please Select",0,IF(AND($C30&lt;&gt;"Yes",$E30=""),0,1)))</f>
        <v>1</v>
      </c>
    </row>
    <row r="31" spans="1:10" s="39" customFormat="1" ht="4.5" customHeight="1" x14ac:dyDescent="0.3">
      <c r="A31" s="257"/>
      <c r="B31" s="258"/>
      <c r="C31" s="112"/>
      <c r="D31" s="109"/>
      <c r="E31" s="4"/>
      <c r="F31" s="1"/>
      <c r="G31" s="4"/>
      <c r="H31" s="1"/>
      <c r="I31" s="67"/>
      <c r="J31" s="154"/>
    </row>
    <row r="32" spans="1:10" s="39" customFormat="1" ht="22.5" customHeight="1" x14ac:dyDescent="0.3">
      <c r="A32" s="257"/>
      <c r="B32" s="258" t="s">
        <v>447</v>
      </c>
      <c r="C32" s="108" t="s">
        <v>518</v>
      </c>
      <c r="D32" s="109"/>
      <c r="E32" s="233"/>
      <c r="F32" s="234"/>
      <c r="G32" s="234"/>
      <c r="H32" s="234"/>
      <c r="I32" s="235"/>
      <c r="J32" s="153">
        <f xml:space="preserve"> IF(selected_credit_union="Please Select",1,IF($C32="Please Select",0,IF(AND($C32&lt;&gt;"Yes",$E32=""),0,1)))</f>
        <v>1</v>
      </c>
    </row>
    <row r="33" spans="1:10" s="39" customFormat="1" ht="4.5" customHeight="1" x14ac:dyDescent="0.3">
      <c r="A33" s="257"/>
      <c r="B33" s="258"/>
      <c r="C33" s="112"/>
      <c r="D33" s="109"/>
      <c r="E33" s="4"/>
      <c r="F33" s="1"/>
      <c r="G33" s="4"/>
      <c r="H33" s="1"/>
      <c r="I33" s="67"/>
      <c r="J33" s="154"/>
    </row>
    <row r="34" spans="1:10" s="39" customFormat="1" ht="22.5" customHeight="1" x14ac:dyDescent="0.3">
      <c r="A34" s="257"/>
      <c r="B34" s="95" t="s">
        <v>448</v>
      </c>
      <c r="C34" s="108" t="s">
        <v>518</v>
      </c>
      <c r="D34" s="109"/>
      <c r="E34" s="233"/>
      <c r="F34" s="234"/>
      <c r="G34" s="234"/>
      <c r="H34" s="234"/>
      <c r="I34" s="235"/>
      <c r="J34" s="153">
        <f xml:space="preserve"> IF(selected_credit_union="Please Select",1,IF($C34="Please Select",0,IF(AND($C34&lt;&gt;"Yes",$E34=""),0,1)))</f>
        <v>1</v>
      </c>
    </row>
    <row r="35" spans="1:10" s="39" customFormat="1" ht="4.5" customHeight="1" x14ac:dyDescent="0.3">
      <c r="A35" s="257"/>
      <c r="B35" s="95"/>
      <c r="C35" s="112"/>
      <c r="D35" s="109"/>
      <c r="E35" s="4"/>
      <c r="F35" s="1"/>
      <c r="G35" s="4"/>
      <c r="H35" s="1"/>
      <c r="I35" s="67"/>
      <c r="J35" s="154"/>
    </row>
    <row r="36" spans="1:10" s="39" customFormat="1" ht="22.5" customHeight="1" x14ac:dyDescent="0.3">
      <c r="A36" s="257"/>
      <c r="B36" s="259" t="s">
        <v>449</v>
      </c>
      <c r="C36" s="108" t="s">
        <v>518</v>
      </c>
      <c r="D36" s="109"/>
      <c r="E36" s="233"/>
      <c r="F36" s="234"/>
      <c r="G36" s="234"/>
      <c r="H36" s="234"/>
      <c r="I36" s="235"/>
      <c r="J36" s="153">
        <f xml:space="preserve"> IF(selected_credit_union="Please Select",1,IF($C36="Please Select",0,IF(AND($C36&lt;&gt;"Yes",$E36=""),0,1)))</f>
        <v>1</v>
      </c>
    </row>
    <row r="37" spans="1:10" s="39" customFormat="1" ht="4.5" customHeight="1" x14ac:dyDescent="0.3">
      <c r="A37" s="257"/>
      <c r="B37" s="259"/>
      <c r="C37" s="112"/>
      <c r="D37" s="109"/>
      <c r="E37" s="4"/>
      <c r="F37" s="1"/>
      <c r="G37" s="4"/>
      <c r="H37" s="1"/>
      <c r="I37" s="67"/>
      <c r="J37" s="154"/>
    </row>
    <row r="38" spans="1:10" s="39" customFormat="1" ht="22.5" customHeight="1" x14ac:dyDescent="0.3">
      <c r="A38" s="257"/>
      <c r="B38" s="259" t="s">
        <v>450</v>
      </c>
      <c r="C38" s="108" t="s">
        <v>518</v>
      </c>
      <c r="D38" s="109"/>
      <c r="E38" s="233"/>
      <c r="F38" s="234"/>
      <c r="G38" s="234"/>
      <c r="H38" s="234"/>
      <c r="I38" s="235"/>
      <c r="J38" s="153">
        <f xml:space="preserve"> IF(selected_credit_union="Please Select",1,IF($C38="Please Select",0,IF(AND($C38&lt;&gt;"Yes",$E38=""),0,1)))</f>
        <v>1</v>
      </c>
    </row>
    <row r="39" spans="1:10" s="39" customFormat="1" ht="4.5" customHeight="1" x14ac:dyDescent="0.3">
      <c r="A39" s="257"/>
      <c r="B39" s="259"/>
      <c r="C39" s="112"/>
      <c r="D39" s="109"/>
      <c r="E39" s="4"/>
      <c r="F39" s="1"/>
      <c r="G39" s="4"/>
      <c r="H39" s="1"/>
      <c r="I39" s="67"/>
      <c r="J39" s="154"/>
    </row>
    <row r="40" spans="1:10" s="39" customFormat="1" ht="22.5" customHeight="1" x14ac:dyDescent="0.3">
      <c r="A40" s="257"/>
      <c r="B40" s="258" t="s">
        <v>532</v>
      </c>
      <c r="C40" s="108" t="s">
        <v>518</v>
      </c>
      <c r="D40" s="109"/>
      <c r="E40" s="242"/>
      <c r="F40" s="243"/>
      <c r="G40" s="243"/>
      <c r="H40" s="243"/>
      <c r="I40" s="244"/>
      <c r="J40" s="153">
        <f xml:space="preserve"> IF(selected_credit_union="Please Select",1,IF($C40="Please Select",0,IF(AND($C40&lt;&gt;"Yes",$E40=""),0,1)))</f>
        <v>1</v>
      </c>
    </row>
    <row r="41" spans="1:10" s="39" customFormat="1" ht="14.25" customHeight="1" x14ac:dyDescent="0.3">
      <c r="A41" s="257"/>
      <c r="B41" s="258"/>
      <c r="C41" s="112"/>
      <c r="D41" s="109"/>
      <c r="E41" s="245"/>
      <c r="F41" s="246"/>
      <c r="G41" s="246"/>
      <c r="H41" s="246"/>
      <c r="I41" s="247"/>
      <c r="J41" s="154"/>
    </row>
    <row r="42" spans="1:10" s="39" customFormat="1" ht="6" customHeight="1" x14ac:dyDescent="0.3">
      <c r="A42" s="257"/>
      <c r="B42" s="258"/>
      <c r="C42" s="112"/>
      <c r="D42" s="109"/>
      <c r="E42" s="248"/>
      <c r="F42" s="249"/>
      <c r="G42" s="249"/>
      <c r="H42" s="249"/>
      <c r="I42" s="250"/>
      <c r="J42" s="154"/>
    </row>
    <row r="43" spans="1:10" s="39" customFormat="1" ht="4.5" customHeight="1" x14ac:dyDescent="0.3">
      <c r="A43" s="257"/>
      <c r="B43" s="258"/>
      <c r="C43" s="112"/>
      <c r="D43" s="109"/>
      <c r="E43" s="4"/>
      <c r="F43" s="1"/>
      <c r="G43" s="4"/>
      <c r="H43" s="1"/>
      <c r="I43" s="67"/>
      <c r="J43" s="154"/>
    </row>
    <row r="44" spans="1:10" s="39" customFormat="1" ht="22.5" customHeight="1" x14ac:dyDescent="0.3">
      <c r="A44" s="257"/>
      <c r="B44" s="258" t="s">
        <v>544</v>
      </c>
      <c r="C44" s="108" t="s">
        <v>518</v>
      </c>
      <c r="D44" s="109"/>
      <c r="E44" s="233"/>
      <c r="F44" s="234"/>
      <c r="G44" s="234"/>
      <c r="H44" s="234"/>
      <c r="I44" s="235"/>
      <c r="J44" s="153">
        <f xml:space="preserve"> IF(selected_credit_union="Please Select",1,IF($C44="Please Select",0,IF(AND($C44&lt;&gt;"Yes",$E44=""),0,1)))</f>
        <v>1</v>
      </c>
    </row>
    <row r="45" spans="1:10" s="39" customFormat="1" ht="8.25" customHeight="1" x14ac:dyDescent="0.3">
      <c r="A45" s="257"/>
      <c r="B45" s="258"/>
      <c r="C45" s="112"/>
      <c r="D45" s="109"/>
      <c r="E45" s="4"/>
      <c r="F45" s="1"/>
      <c r="G45" s="4"/>
      <c r="H45" s="1"/>
      <c r="I45" s="68"/>
      <c r="J45" s="154"/>
    </row>
    <row r="46" spans="1:10" s="39" customFormat="1" ht="4.5" customHeight="1" x14ac:dyDescent="0.3">
      <c r="A46" s="94"/>
      <c r="B46" s="92"/>
      <c r="C46" s="38"/>
      <c r="D46" s="38"/>
      <c r="E46" s="3"/>
      <c r="F46" s="3"/>
      <c r="G46" s="3"/>
      <c r="H46" s="3"/>
      <c r="I46" s="3"/>
      <c r="J46" s="154"/>
    </row>
    <row r="47" spans="1:10" s="39" customFormat="1" ht="22.5" customHeight="1" x14ac:dyDescent="0.3">
      <c r="A47" s="257" t="s">
        <v>599</v>
      </c>
      <c r="B47" s="97" t="s">
        <v>545</v>
      </c>
      <c r="C47" s="38"/>
      <c r="D47" s="40"/>
      <c r="E47" s="85"/>
      <c r="F47" s="85"/>
      <c r="G47" s="85"/>
      <c r="H47" s="85"/>
      <c r="I47" s="4"/>
      <c r="J47" s="154"/>
    </row>
    <row r="48" spans="1:10" s="39" customFormat="1" ht="22.5" customHeight="1" x14ac:dyDescent="0.3">
      <c r="A48" s="257"/>
      <c r="B48" s="258" t="s">
        <v>546</v>
      </c>
      <c r="C48" s="108" t="s">
        <v>518</v>
      </c>
      <c r="D48" s="109"/>
      <c r="E48" s="269"/>
      <c r="F48" s="270"/>
      <c r="G48" s="270"/>
      <c r="H48" s="270"/>
      <c r="I48" s="271"/>
      <c r="J48" s="153">
        <f xml:space="preserve"> IF(selected_credit_union="Please Select",1,IF($C48="Please Select",0,IF(AND($C48&lt;&gt;"Yes",$E48=""),0,1)))</f>
        <v>1</v>
      </c>
    </row>
    <row r="49" spans="1:10" s="39" customFormat="1" ht="0.75" customHeight="1" x14ac:dyDescent="0.3">
      <c r="A49" s="257"/>
      <c r="B49" s="258"/>
      <c r="C49" s="112"/>
      <c r="D49" s="109"/>
      <c r="E49" s="4"/>
      <c r="F49" s="1"/>
      <c r="G49" s="4"/>
      <c r="H49" s="1"/>
      <c r="I49" s="4"/>
      <c r="J49" s="154"/>
    </row>
    <row r="50" spans="1:10" s="39" customFormat="1" ht="4.5" customHeight="1" x14ac:dyDescent="0.3">
      <c r="A50" s="257"/>
      <c r="B50" s="258"/>
      <c r="C50" s="112"/>
      <c r="D50" s="109"/>
      <c r="E50" s="4"/>
      <c r="F50" s="1"/>
      <c r="G50" s="4"/>
      <c r="H50" s="1"/>
      <c r="I50" s="4"/>
      <c r="J50" s="154"/>
    </row>
    <row r="51" spans="1:10" s="39" customFormat="1" ht="22.5" customHeight="1" x14ac:dyDescent="0.3">
      <c r="A51" s="257"/>
      <c r="B51" s="258" t="s">
        <v>547</v>
      </c>
      <c r="C51" s="108" t="s">
        <v>518</v>
      </c>
      <c r="D51" s="109"/>
      <c r="E51" s="233"/>
      <c r="F51" s="234"/>
      <c r="G51" s="234"/>
      <c r="H51" s="234"/>
      <c r="I51" s="235"/>
      <c r="J51" s="153">
        <f xml:space="preserve"> IF(selected_credit_union="Please Select",1,IF($C51="Please Select",0,IF(AND($C51&lt;&gt;"Yes",$E51=""),0,1)))</f>
        <v>1</v>
      </c>
    </row>
    <row r="52" spans="1:10" s="39" customFormat="1" ht="16.5" customHeight="1" x14ac:dyDescent="0.3">
      <c r="A52" s="257"/>
      <c r="B52" s="258"/>
      <c r="C52" s="112"/>
      <c r="D52" s="109"/>
      <c r="E52" s="4"/>
      <c r="F52" s="1"/>
      <c r="G52" s="4"/>
      <c r="H52" s="1"/>
      <c r="I52" s="4"/>
      <c r="J52" s="154"/>
    </row>
    <row r="53" spans="1:10" s="39" customFormat="1" ht="4.5" customHeight="1" x14ac:dyDescent="0.3">
      <c r="A53" s="189"/>
      <c r="B53" s="92"/>
      <c r="C53" s="38"/>
      <c r="D53" s="38"/>
      <c r="E53" s="3"/>
      <c r="F53" s="3"/>
      <c r="G53" s="3"/>
      <c r="H53" s="3"/>
      <c r="I53" s="3"/>
      <c r="J53" s="154"/>
    </row>
    <row r="54" spans="1:10" s="39" customFormat="1" ht="23.25" customHeight="1" x14ac:dyDescent="0.3">
      <c r="A54" s="189" t="s">
        <v>600</v>
      </c>
      <c r="B54" s="258" t="s">
        <v>548</v>
      </c>
      <c r="C54" s="108" t="s">
        <v>518</v>
      </c>
      <c r="D54" s="109"/>
      <c r="E54" s="233"/>
      <c r="F54" s="234"/>
      <c r="G54" s="234"/>
      <c r="H54" s="234"/>
      <c r="I54" s="235"/>
      <c r="J54" s="153">
        <f xml:space="preserve"> IF(selected_credit_union="Please Select",1,IF($C54="Please Select",0,IF(AND($C54&lt;&gt;"Yes",$E54=""),0,1)))</f>
        <v>1</v>
      </c>
    </row>
    <row r="55" spans="1:10" s="39" customFormat="1" ht="14" x14ac:dyDescent="0.3">
      <c r="A55" s="189"/>
      <c r="B55" s="258"/>
      <c r="C55" s="113"/>
      <c r="D55" s="109"/>
      <c r="E55" s="2"/>
      <c r="F55" s="1"/>
      <c r="G55" s="2"/>
      <c r="H55" s="1"/>
      <c r="I55" s="1"/>
      <c r="J55" s="154"/>
    </row>
    <row r="56" spans="1:10" s="39" customFormat="1" ht="14" x14ac:dyDescent="0.3">
      <c r="A56" s="189"/>
      <c r="B56" s="258"/>
      <c r="C56" s="113"/>
      <c r="D56" s="109"/>
      <c r="E56" s="2"/>
      <c r="F56" s="1"/>
      <c r="G56" s="2"/>
      <c r="H56" s="1"/>
      <c r="I56" s="1"/>
      <c r="J56" s="154"/>
    </row>
    <row r="57" spans="1:10" s="39" customFormat="1" ht="14" x14ac:dyDescent="0.3">
      <c r="A57" s="189"/>
      <c r="B57" s="258"/>
      <c r="C57" s="113"/>
      <c r="D57" s="109"/>
      <c r="E57" s="2"/>
      <c r="F57" s="1"/>
      <c r="G57" s="2"/>
      <c r="H57" s="1"/>
      <c r="I57" s="1"/>
      <c r="J57" s="154"/>
    </row>
    <row r="58" spans="1:10" s="39" customFormat="1" ht="14" x14ac:dyDescent="0.3">
      <c r="A58" s="189"/>
      <c r="B58" s="258"/>
      <c r="C58" s="113"/>
      <c r="D58" s="109"/>
      <c r="E58" s="2"/>
      <c r="F58" s="1"/>
      <c r="G58" s="2"/>
      <c r="H58" s="1"/>
      <c r="I58" s="1"/>
      <c r="J58" s="154"/>
    </row>
    <row r="59" spans="1:10" s="39" customFormat="1" ht="14" x14ac:dyDescent="0.3">
      <c r="A59" s="189"/>
      <c r="B59" s="258"/>
      <c r="C59" s="113"/>
      <c r="D59" s="109"/>
      <c r="E59" s="2"/>
      <c r="F59" s="1"/>
      <c r="G59" s="2"/>
      <c r="H59" s="1"/>
      <c r="I59" s="1"/>
      <c r="J59" s="154"/>
    </row>
    <row r="60" spans="1:10" s="39" customFormat="1" ht="6.75" customHeight="1" x14ac:dyDescent="0.3">
      <c r="A60" s="189"/>
      <c r="B60" s="92"/>
      <c r="C60" s="38"/>
      <c r="D60" s="38"/>
      <c r="E60" s="3"/>
      <c r="F60" s="3"/>
      <c r="G60" s="3"/>
      <c r="H60" s="3"/>
      <c r="I60" s="1"/>
      <c r="J60" s="154"/>
    </row>
    <row r="61" spans="1:10" s="39" customFormat="1" ht="22.5" customHeight="1" x14ac:dyDescent="0.3">
      <c r="A61" s="189"/>
      <c r="B61" s="258" t="s">
        <v>549</v>
      </c>
      <c r="C61" s="108" t="s">
        <v>518</v>
      </c>
      <c r="D61" s="109"/>
      <c r="E61" s="233"/>
      <c r="F61" s="234"/>
      <c r="G61" s="234"/>
      <c r="H61" s="234"/>
      <c r="I61" s="235"/>
      <c r="J61" s="153">
        <f xml:space="preserve"> IF(selected_credit_union="Please Select",1,IF($C61="Please Select",0,IF(AND($C61&lt;&gt;"Yes",$E61=""),0,1)))</f>
        <v>1</v>
      </c>
    </row>
    <row r="62" spans="1:10" s="39" customFormat="1" ht="14" x14ac:dyDescent="0.3">
      <c r="A62" s="189"/>
      <c r="B62" s="258"/>
      <c r="C62" s="112"/>
      <c r="D62" s="109"/>
      <c r="E62" s="4"/>
      <c r="F62" s="1"/>
      <c r="G62" s="4"/>
      <c r="H62" s="1"/>
      <c r="I62" s="1"/>
      <c r="J62" s="154"/>
    </row>
    <row r="63" spans="1:10" s="39" customFormat="1" ht="3" customHeight="1" x14ac:dyDescent="0.3">
      <c r="A63" s="189"/>
      <c r="B63" s="258"/>
      <c r="C63" s="112"/>
      <c r="D63" s="109"/>
      <c r="E63" s="4"/>
      <c r="F63" s="1"/>
      <c r="G63" s="4"/>
      <c r="H63" s="1"/>
      <c r="I63" s="1"/>
      <c r="J63" s="154"/>
    </row>
    <row r="64" spans="1:10" s="39" customFormat="1" ht="29.25" customHeight="1" x14ac:dyDescent="0.3">
      <c r="A64" s="189"/>
      <c r="B64" s="190" t="s">
        <v>451</v>
      </c>
      <c r="C64" s="108" t="s">
        <v>518</v>
      </c>
      <c r="D64" s="109"/>
      <c r="E64" s="233"/>
      <c r="F64" s="234"/>
      <c r="G64" s="234"/>
      <c r="H64" s="234"/>
      <c r="I64" s="235"/>
      <c r="J64" s="153">
        <f xml:space="preserve"> IF(selected_credit_union="Please Select",1,IF($C64="Please Select",0,IF(AND($C64&lt;&gt;"Yes",$E64=""),0,1)))</f>
        <v>1</v>
      </c>
    </row>
    <row r="65" spans="1:10" s="39" customFormat="1" ht="14.25" hidden="1" customHeight="1" x14ac:dyDescent="0.3">
      <c r="A65" s="189"/>
      <c r="B65" s="190"/>
      <c r="C65" s="112"/>
      <c r="D65" s="109"/>
      <c r="E65" s="4"/>
      <c r="F65" s="1"/>
      <c r="G65" s="4"/>
      <c r="H65" s="1"/>
      <c r="I65" s="1"/>
      <c r="J65" s="154"/>
    </row>
    <row r="66" spans="1:10" s="39" customFormat="1" ht="14.25" customHeight="1" x14ac:dyDescent="0.3">
      <c r="A66" s="189"/>
      <c r="B66" s="190"/>
      <c r="C66" s="112"/>
      <c r="D66" s="109"/>
      <c r="E66" s="4"/>
      <c r="F66" s="1"/>
      <c r="G66" s="4"/>
      <c r="H66" s="1"/>
      <c r="I66" s="1"/>
      <c r="J66" s="154"/>
    </row>
    <row r="67" spans="1:10" s="39" customFormat="1" ht="15" customHeight="1" x14ac:dyDescent="0.3">
      <c r="A67" s="204"/>
      <c r="B67" s="199"/>
      <c r="C67" s="200"/>
      <c r="D67" s="201"/>
      <c r="E67" s="202"/>
      <c r="F67" s="203"/>
      <c r="G67" s="202"/>
      <c r="H67" s="203"/>
      <c r="I67" s="203"/>
      <c r="J67" s="205"/>
    </row>
    <row r="68" spans="1:10" s="39" customFormat="1" ht="4.5" customHeight="1" x14ac:dyDescent="0.3">
      <c r="A68" s="94"/>
      <c r="B68" s="92"/>
      <c r="C68" s="38"/>
      <c r="D68" s="38"/>
      <c r="E68" s="3"/>
      <c r="F68" s="3"/>
      <c r="G68" s="3"/>
      <c r="H68" s="3"/>
      <c r="I68" s="3"/>
      <c r="J68" s="154"/>
    </row>
    <row r="69" spans="1:10" s="39" customFormat="1" ht="23.25" customHeight="1" x14ac:dyDescent="0.3">
      <c r="A69" s="257" t="s">
        <v>601</v>
      </c>
      <c r="B69" s="258" t="s">
        <v>550</v>
      </c>
      <c r="C69" s="108" t="s">
        <v>518</v>
      </c>
      <c r="D69" s="109"/>
      <c r="E69" s="233"/>
      <c r="F69" s="234"/>
      <c r="G69" s="234"/>
      <c r="H69" s="234"/>
      <c r="I69" s="235"/>
      <c r="J69" s="153">
        <f xml:space="preserve"> IF(selected_credit_union="Please Select",1,IF($C69="Please Select",0,IF(AND($C69&lt;&gt;"Yes",$E69=""),0,1)))</f>
        <v>1</v>
      </c>
    </row>
    <row r="70" spans="1:10" s="39" customFormat="1" ht="4.5" customHeight="1" x14ac:dyDescent="0.3">
      <c r="A70" s="257"/>
      <c r="B70" s="258"/>
      <c r="C70" s="112"/>
      <c r="D70" s="109"/>
      <c r="E70" s="4"/>
      <c r="F70" s="1"/>
      <c r="G70" s="4"/>
      <c r="H70" s="1"/>
      <c r="I70" s="1"/>
      <c r="J70" s="156"/>
    </row>
    <row r="71" spans="1:10" s="39" customFormat="1" ht="23.25" customHeight="1" x14ac:dyDescent="0.3">
      <c r="A71" s="257"/>
      <c r="B71" s="258" t="s">
        <v>551</v>
      </c>
      <c r="C71" s="108" t="s">
        <v>518</v>
      </c>
      <c r="D71" s="109"/>
      <c r="E71" s="233"/>
      <c r="F71" s="234"/>
      <c r="G71" s="234"/>
      <c r="H71" s="234"/>
      <c r="I71" s="235"/>
      <c r="J71" s="153">
        <f xml:space="preserve"> IF(selected_credit_union="Please Select",1,IF($C71="Please Select",0,IF(AND($C71&lt;&gt;"Yes",$E71=""),0,1)))</f>
        <v>1</v>
      </c>
    </row>
    <row r="72" spans="1:10" s="39" customFormat="1" ht="4.5" customHeight="1" x14ac:dyDescent="0.3">
      <c r="A72" s="257"/>
      <c r="B72" s="258"/>
      <c r="C72" s="112"/>
      <c r="D72" s="109"/>
      <c r="E72" s="4"/>
      <c r="F72" s="1"/>
      <c r="G72" s="4"/>
      <c r="H72" s="1"/>
      <c r="I72" s="1"/>
      <c r="J72" s="156"/>
    </row>
    <row r="73" spans="1:10" s="39" customFormat="1" ht="15" customHeight="1" x14ac:dyDescent="0.3">
      <c r="A73" s="257"/>
      <c r="B73" s="266" t="s">
        <v>552</v>
      </c>
      <c r="C73" s="112"/>
      <c r="D73" s="109"/>
      <c r="E73" s="4"/>
      <c r="F73" s="1"/>
      <c r="G73" s="4"/>
      <c r="H73" s="1"/>
      <c r="I73" s="1"/>
      <c r="J73" s="156"/>
    </row>
    <row r="74" spans="1:10" s="39" customFormat="1" ht="15" customHeight="1" x14ac:dyDescent="0.3">
      <c r="A74" s="257"/>
      <c r="B74" s="258"/>
      <c r="C74" s="112"/>
      <c r="D74" s="109"/>
      <c r="E74" s="4"/>
      <c r="F74" s="1"/>
      <c r="G74" s="4"/>
      <c r="H74" s="1"/>
      <c r="I74" s="1"/>
      <c r="J74" s="156"/>
    </row>
    <row r="75" spans="1:10" s="39" customFormat="1" ht="21.75" customHeight="1" x14ac:dyDescent="0.3">
      <c r="A75" s="257"/>
      <c r="B75" s="258"/>
      <c r="C75" s="112"/>
      <c r="D75" s="109"/>
      <c r="E75" s="4"/>
      <c r="F75" s="1"/>
      <c r="G75" s="4"/>
      <c r="H75" s="1"/>
      <c r="I75" s="1"/>
      <c r="J75" s="156"/>
    </row>
    <row r="76" spans="1:10" s="39" customFormat="1" ht="5.25" customHeight="1" x14ac:dyDescent="0.3">
      <c r="A76" s="94"/>
      <c r="B76" s="92"/>
      <c r="C76" s="38"/>
      <c r="D76" s="38"/>
      <c r="E76" s="3"/>
      <c r="F76" s="3"/>
      <c r="G76" s="3"/>
      <c r="H76" s="3"/>
      <c r="I76" s="3"/>
      <c r="J76" s="154"/>
    </row>
    <row r="77" spans="1:10" s="39" customFormat="1" ht="22.5" customHeight="1" x14ac:dyDescent="0.3">
      <c r="A77" s="257" t="s">
        <v>602</v>
      </c>
      <c r="B77" s="258" t="s">
        <v>574</v>
      </c>
      <c r="C77" s="108" t="s">
        <v>518</v>
      </c>
      <c r="D77" s="109"/>
      <c r="E77" s="233"/>
      <c r="F77" s="275"/>
      <c r="G77" s="275"/>
      <c r="H77" s="275"/>
      <c r="I77" s="276"/>
      <c r="J77" s="153">
        <f xml:space="preserve"> IF(selected_credit_union="Please Select",1,IF($C77="Please Select",0,IF(AND($C77&lt;&gt;"Yes",$E77=""),0,1)))</f>
        <v>1</v>
      </c>
    </row>
    <row r="78" spans="1:10" s="39" customFormat="1" ht="15" customHeight="1" x14ac:dyDescent="0.3">
      <c r="A78" s="257"/>
      <c r="B78" s="258"/>
      <c r="C78" s="112"/>
      <c r="D78" s="109"/>
      <c r="E78" s="4"/>
      <c r="F78" s="1"/>
      <c r="G78" s="4"/>
      <c r="H78" s="1"/>
      <c r="I78" s="1"/>
      <c r="J78" s="156"/>
    </row>
    <row r="79" spans="1:10" s="39" customFormat="1" ht="15" customHeight="1" x14ac:dyDescent="0.3">
      <c r="A79" s="257"/>
      <c r="B79" s="258"/>
      <c r="C79" s="112"/>
      <c r="D79" s="109"/>
      <c r="E79" s="4"/>
      <c r="F79" s="1"/>
      <c r="G79" s="4"/>
      <c r="H79" s="1"/>
      <c r="I79" s="1"/>
      <c r="J79" s="156"/>
    </row>
    <row r="80" spans="1:10" s="39" customFormat="1" ht="15" customHeight="1" x14ac:dyDescent="0.3">
      <c r="A80" s="257"/>
      <c r="B80" s="258"/>
      <c r="C80" s="112"/>
      <c r="D80" s="109"/>
      <c r="E80" s="4"/>
      <c r="F80" s="1"/>
      <c r="G80" s="4"/>
      <c r="H80" s="1"/>
      <c r="I80" s="1"/>
      <c r="J80" s="156"/>
    </row>
    <row r="81" spans="1:10" s="39" customFormat="1" ht="15" customHeight="1" x14ac:dyDescent="0.3">
      <c r="A81" s="257"/>
      <c r="B81" s="258"/>
      <c r="C81" s="112"/>
      <c r="D81" s="109"/>
      <c r="E81" s="4"/>
      <c r="F81" s="1"/>
      <c r="G81" s="4"/>
      <c r="H81" s="1"/>
      <c r="I81" s="1"/>
      <c r="J81" s="156"/>
    </row>
    <row r="82" spans="1:10" s="39" customFormat="1" ht="246.75" customHeight="1" x14ac:dyDescent="0.3">
      <c r="A82" s="268"/>
      <c r="B82" s="267"/>
      <c r="C82" s="114"/>
      <c r="D82" s="115"/>
      <c r="E82" s="77"/>
      <c r="F82" s="74"/>
      <c r="G82" s="77"/>
      <c r="H82" s="74"/>
      <c r="I82" s="74"/>
      <c r="J82" s="157"/>
    </row>
    <row r="83" spans="1:10" s="39" customFormat="1" ht="6.75" customHeight="1" x14ac:dyDescent="0.3">
      <c r="A83" s="94"/>
      <c r="B83" s="92"/>
      <c r="C83" s="38"/>
      <c r="D83" s="38"/>
      <c r="E83" s="3"/>
      <c r="F83" s="3"/>
      <c r="G83" s="3"/>
      <c r="H83" s="3"/>
      <c r="I83" s="3"/>
      <c r="J83" s="154"/>
    </row>
    <row r="84" spans="1:10" s="39" customFormat="1" ht="22.5" customHeight="1" x14ac:dyDescent="0.3">
      <c r="A84" s="265" t="s">
        <v>603</v>
      </c>
      <c r="B84" s="258" t="s">
        <v>561</v>
      </c>
      <c r="C84" s="108" t="s">
        <v>518</v>
      </c>
      <c r="D84" s="109"/>
      <c r="E84" s="233"/>
      <c r="F84" s="234"/>
      <c r="G84" s="234"/>
      <c r="H84" s="234"/>
      <c r="I84" s="235"/>
      <c r="J84" s="153">
        <f xml:space="preserve"> IF(selected_credit_union="Please Select",1,IF($C84="Please Select",0,IF(AND($C84&lt;&gt;"Yes",$E84=""),0,1)))</f>
        <v>1</v>
      </c>
    </row>
    <row r="85" spans="1:10" s="39" customFormat="1" ht="14" x14ac:dyDescent="0.3">
      <c r="A85" s="265"/>
      <c r="B85" s="258"/>
      <c r="C85" s="112"/>
      <c r="D85" s="109"/>
      <c r="E85" s="4"/>
      <c r="F85" s="1"/>
      <c r="G85" s="4"/>
      <c r="H85" s="1"/>
      <c r="I85" s="1"/>
      <c r="J85" s="156"/>
    </row>
    <row r="86" spans="1:10" s="39" customFormat="1" ht="14" x14ac:dyDescent="0.3">
      <c r="A86" s="265"/>
      <c r="B86" s="258"/>
      <c r="C86" s="112"/>
      <c r="D86" s="109"/>
      <c r="E86" s="4"/>
      <c r="F86" s="1"/>
      <c r="G86" s="4"/>
      <c r="H86" s="1"/>
      <c r="I86" s="1"/>
      <c r="J86" s="156"/>
    </row>
    <row r="87" spans="1:10" s="39" customFormat="1" ht="16.399999999999999" customHeight="1" x14ac:dyDescent="0.3">
      <c r="A87" s="265"/>
      <c r="B87" s="258"/>
      <c r="C87" s="112"/>
      <c r="D87" s="109"/>
      <c r="E87" s="4"/>
      <c r="F87" s="1"/>
      <c r="G87" s="4"/>
      <c r="H87" s="1"/>
      <c r="I87" s="1"/>
      <c r="J87" s="156"/>
    </row>
    <row r="88" spans="1:10" s="39" customFormat="1" ht="22.5" customHeight="1" x14ac:dyDescent="0.3">
      <c r="A88" s="265"/>
      <c r="B88" s="258"/>
      <c r="C88" s="108" t="s">
        <v>518</v>
      </c>
      <c r="D88" s="109"/>
      <c r="E88" s="233"/>
      <c r="F88" s="234"/>
      <c r="G88" s="234"/>
      <c r="H88" s="234"/>
      <c r="I88" s="235"/>
      <c r="J88" s="153">
        <f xml:space="preserve"> IF(selected_credit_union="Please Select",1,IF($C88="Please Select",0,IF(AND($C88&lt;&gt;"Yes",$E88=""),0,1)))</f>
        <v>1</v>
      </c>
    </row>
    <row r="89" spans="1:10" s="39" customFormat="1" ht="14" x14ac:dyDescent="0.3">
      <c r="A89" s="265"/>
      <c r="B89" s="258"/>
      <c r="C89" s="112"/>
      <c r="D89" s="109"/>
      <c r="E89" s="4"/>
      <c r="F89" s="1"/>
      <c r="G89" s="4"/>
      <c r="H89" s="1"/>
      <c r="I89" s="1"/>
      <c r="J89" s="156"/>
    </row>
    <row r="90" spans="1:10" s="39" customFormat="1" ht="14" x14ac:dyDescent="0.3">
      <c r="A90" s="265"/>
      <c r="B90" s="258"/>
      <c r="C90" s="112"/>
      <c r="D90" s="109"/>
      <c r="E90" s="4"/>
      <c r="F90" s="1"/>
      <c r="G90" s="4"/>
      <c r="H90" s="1"/>
      <c r="I90" s="1"/>
      <c r="J90" s="156"/>
    </row>
    <row r="91" spans="1:10" s="39" customFormat="1" ht="4.4000000000000004" customHeight="1" x14ac:dyDescent="0.3">
      <c r="A91" s="265"/>
      <c r="B91" s="258"/>
      <c r="C91" s="112"/>
      <c r="D91" s="109"/>
      <c r="E91" s="4"/>
      <c r="F91" s="1"/>
      <c r="G91" s="4"/>
      <c r="H91" s="1"/>
      <c r="I91" s="1"/>
      <c r="J91" s="156"/>
    </row>
    <row r="92" spans="1:10" s="39" customFormat="1" ht="22.5" customHeight="1" x14ac:dyDescent="0.3">
      <c r="A92" s="265"/>
      <c r="B92" s="258"/>
      <c r="C92" s="108" t="s">
        <v>518</v>
      </c>
      <c r="D92" s="109"/>
      <c r="E92" s="233"/>
      <c r="F92" s="234"/>
      <c r="G92" s="234"/>
      <c r="H92" s="234"/>
      <c r="I92" s="235"/>
      <c r="J92" s="153">
        <f xml:space="preserve"> IF(selected_credit_union="Please Select",1,IF($C92="Please Select",0,IF(AND($C92&lt;&gt;"Yes",$E92=""),0,1)))</f>
        <v>1</v>
      </c>
    </row>
    <row r="93" spans="1:10" s="39" customFormat="1" ht="16.5" customHeight="1" x14ac:dyDescent="0.3">
      <c r="A93" s="265"/>
      <c r="B93" s="258"/>
      <c r="C93" s="112"/>
      <c r="D93" s="109"/>
      <c r="E93" s="4"/>
      <c r="F93" s="1"/>
      <c r="G93" s="4"/>
      <c r="H93" s="1"/>
      <c r="I93" s="1"/>
      <c r="J93" s="156"/>
    </row>
    <row r="94" spans="1:10" s="39" customFormat="1" ht="6.75" customHeight="1" x14ac:dyDescent="0.3">
      <c r="A94" s="94"/>
      <c r="B94" s="92"/>
      <c r="C94" s="38"/>
      <c r="D94" s="38"/>
      <c r="E94" s="3"/>
      <c r="F94" s="3"/>
      <c r="G94" s="3"/>
      <c r="H94" s="3"/>
      <c r="I94" s="3"/>
      <c r="J94" s="154"/>
    </row>
    <row r="95" spans="1:10" s="39" customFormat="1" ht="22.5" customHeight="1" x14ac:dyDescent="0.3">
      <c r="A95" s="265" t="s">
        <v>604</v>
      </c>
      <c r="B95" s="258" t="s">
        <v>559</v>
      </c>
      <c r="C95" s="108" t="s">
        <v>518</v>
      </c>
      <c r="D95" s="109"/>
      <c r="E95" s="233"/>
      <c r="F95" s="234"/>
      <c r="G95" s="234"/>
      <c r="H95" s="234"/>
      <c r="I95" s="235"/>
      <c r="J95" s="153">
        <f xml:space="preserve"> IF(selected_credit_union="Please Select",1,IF($C95="Please Select",0,IF(AND($C95&lt;&gt;"Yes",$E95=""),0,1)))</f>
        <v>1</v>
      </c>
    </row>
    <row r="96" spans="1:10" s="39" customFormat="1" ht="3.65" customHeight="1" x14ac:dyDescent="0.3">
      <c r="A96" s="265"/>
      <c r="B96" s="258"/>
      <c r="C96" s="112"/>
      <c r="D96" s="109"/>
      <c r="E96" s="4"/>
      <c r="F96" s="1"/>
      <c r="G96" s="4"/>
      <c r="H96" s="1"/>
      <c r="I96" s="1"/>
      <c r="J96" s="156"/>
    </row>
    <row r="97" spans="1:10" s="39" customFormat="1" ht="22.5" customHeight="1" x14ac:dyDescent="0.3">
      <c r="A97" s="265"/>
      <c r="B97" s="258"/>
      <c r="C97" s="108" t="s">
        <v>518</v>
      </c>
      <c r="D97" s="109"/>
      <c r="E97" s="233"/>
      <c r="F97" s="234"/>
      <c r="G97" s="234"/>
      <c r="H97" s="234"/>
      <c r="I97" s="235"/>
      <c r="J97" s="153">
        <f xml:space="preserve"> IF(selected_credit_union="Please Select",1,IF($C97="Please Select",0,IF(AND($C97&lt;&gt;"Yes",$E97=""),0,1)))</f>
        <v>1</v>
      </c>
    </row>
    <row r="98" spans="1:10" s="39" customFormat="1" ht="14" x14ac:dyDescent="0.3">
      <c r="A98" s="265"/>
      <c r="B98" s="258"/>
      <c r="C98" s="112"/>
      <c r="D98" s="109"/>
      <c r="E98" s="4"/>
      <c r="F98" s="1"/>
      <c r="G98" s="4"/>
      <c r="H98" s="1"/>
      <c r="I98" s="1"/>
      <c r="J98" s="156"/>
    </row>
    <row r="99" spans="1:10" s="39" customFormat="1" ht="14" x14ac:dyDescent="0.3">
      <c r="A99" s="265"/>
      <c r="B99" s="258"/>
      <c r="C99" s="111"/>
      <c r="D99" s="109"/>
      <c r="E99" s="4"/>
      <c r="F99" s="1"/>
      <c r="G99" s="4"/>
      <c r="H99" s="1"/>
      <c r="I99" s="1"/>
      <c r="J99" s="156"/>
    </row>
    <row r="100" spans="1:10" s="39" customFormat="1" ht="3" customHeight="1" x14ac:dyDescent="0.3">
      <c r="A100" s="265"/>
      <c r="B100" s="258"/>
      <c r="C100" s="69"/>
      <c r="D100" s="38"/>
      <c r="E100" s="3"/>
      <c r="F100" s="3"/>
      <c r="G100" s="3"/>
      <c r="H100" s="3"/>
      <c r="I100" s="1"/>
      <c r="J100" s="156"/>
    </row>
    <row r="101" spans="1:10" s="39" customFormat="1" ht="6.75" customHeight="1" x14ac:dyDescent="0.3">
      <c r="A101" s="94"/>
      <c r="B101" s="92"/>
      <c r="C101" s="69"/>
      <c r="D101" s="38"/>
      <c r="E101" s="3"/>
      <c r="F101" s="3"/>
      <c r="G101" s="3"/>
      <c r="H101" s="3"/>
      <c r="I101" s="3"/>
      <c r="J101" s="154"/>
    </row>
    <row r="102" spans="1:10" s="39" customFormat="1" ht="22.5" customHeight="1" x14ac:dyDescent="0.3">
      <c r="A102" s="265" t="s">
        <v>605</v>
      </c>
      <c r="B102" s="258" t="s">
        <v>553</v>
      </c>
      <c r="C102" s="108" t="s">
        <v>518</v>
      </c>
      <c r="D102" s="109"/>
      <c r="E102" s="233"/>
      <c r="F102" s="234"/>
      <c r="G102" s="234"/>
      <c r="H102" s="234"/>
      <c r="I102" s="235"/>
      <c r="J102" s="153">
        <f xml:space="preserve"> IF(selected_credit_union="Please Select",1,IF($C102="Please Select",0,IF(AND($C102&lt;&gt;"Yes",$E102=""),0,1)))</f>
        <v>1</v>
      </c>
    </row>
    <row r="103" spans="1:10" s="39" customFormat="1" ht="14" x14ac:dyDescent="0.3">
      <c r="A103" s="265"/>
      <c r="B103" s="258"/>
      <c r="C103" s="111"/>
      <c r="D103" s="109"/>
      <c r="E103" s="4"/>
      <c r="F103" s="1"/>
      <c r="G103" s="4"/>
      <c r="H103" s="1"/>
      <c r="I103" s="1"/>
      <c r="J103" s="156"/>
    </row>
    <row r="104" spans="1:10" s="39" customFormat="1" ht="14" x14ac:dyDescent="0.3">
      <c r="A104" s="265"/>
      <c r="B104" s="258"/>
      <c r="C104" s="111"/>
      <c r="D104" s="109"/>
      <c r="E104" s="4"/>
      <c r="F104" s="1"/>
      <c r="G104" s="4"/>
      <c r="H104" s="1"/>
      <c r="I104" s="1"/>
      <c r="J104" s="156"/>
    </row>
    <row r="105" spans="1:10" s="39" customFormat="1" ht="3" customHeight="1" x14ac:dyDescent="0.3">
      <c r="A105" s="265"/>
      <c r="B105" s="258"/>
      <c r="C105" s="111"/>
      <c r="D105" s="109"/>
      <c r="E105" s="4"/>
      <c r="F105" s="1"/>
      <c r="G105" s="4"/>
      <c r="H105" s="1"/>
      <c r="I105" s="1"/>
      <c r="J105" s="156"/>
    </row>
    <row r="106" spans="1:10" s="39" customFormat="1" ht="6.75" customHeight="1" x14ac:dyDescent="0.3">
      <c r="A106" s="94"/>
      <c r="B106" s="92"/>
      <c r="C106" s="69"/>
      <c r="D106" s="38"/>
      <c r="E106" s="3"/>
      <c r="F106" s="3"/>
      <c r="G106" s="3"/>
      <c r="H106" s="3"/>
      <c r="I106" s="3"/>
      <c r="J106" s="154"/>
    </row>
    <row r="107" spans="1:10" s="39" customFormat="1" ht="22.5" customHeight="1" x14ac:dyDescent="0.3">
      <c r="A107" s="265" t="s">
        <v>606</v>
      </c>
      <c r="B107" s="258" t="s">
        <v>562</v>
      </c>
      <c r="C107" s="108" t="s">
        <v>518</v>
      </c>
      <c r="D107" s="109"/>
      <c r="E107" s="233"/>
      <c r="F107" s="234"/>
      <c r="G107" s="234"/>
      <c r="H107" s="234"/>
      <c r="I107" s="235"/>
      <c r="J107" s="153">
        <f xml:space="preserve"> IF(selected_credit_union="Please Select",1,IF($C107="Please Select",0,IF(AND($C107&lt;&gt;"Yes",$E107=""),0,1)))</f>
        <v>1</v>
      </c>
    </row>
    <row r="108" spans="1:10" s="39" customFormat="1" ht="8.4" customHeight="1" x14ac:dyDescent="0.3">
      <c r="A108" s="265"/>
      <c r="B108" s="258"/>
      <c r="C108" s="111"/>
      <c r="D108" s="109"/>
      <c r="E108" s="4"/>
      <c r="F108" s="1"/>
      <c r="G108" s="4"/>
      <c r="H108" s="1"/>
      <c r="I108" s="1"/>
      <c r="J108" s="156"/>
    </row>
    <row r="109" spans="1:10" s="39" customFormat="1" ht="12.65" customHeight="1" x14ac:dyDescent="0.3">
      <c r="A109" s="265"/>
      <c r="B109" s="258"/>
      <c r="C109" s="111"/>
      <c r="D109" s="109"/>
      <c r="E109" s="4"/>
      <c r="F109" s="1"/>
      <c r="G109" s="4"/>
      <c r="H109" s="1"/>
      <c r="I109" s="1"/>
      <c r="J109" s="156"/>
    </row>
    <row r="110" spans="1:10" s="39" customFormat="1" ht="22.5" customHeight="1" x14ac:dyDescent="0.3">
      <c r="A110" s="265"/>
      <c r="B110" s="258"/>
      <c r="C110" s="108" t="s">
        <v>518</v>
      </c>
      <c r="D110" s="109"/>
      <c r="E110" s="233"/>
      <c r="F110" s="234"/>
      <c r="G110" s="234"/>
      <c r="H110" s="234"/>
      <c r="I110" s="235"/>
      <c r="J110" s="153">
        <f xml:space="preserve"> IF(selected_credit_union="Please Select",1,IF($C110="Please Select",0,IF(AND($C110&lt;&gt;"Yes",$E110=""),0,1)))</f>
        <v>1</v>
      </c>
    </row>
    <row r="111" spans="1:10" s="39" customFormat="1" ht="5.15" customHeight="1" x14ac:dyDescent="0.3">
      <c r="A111" s="265"/>
      <c r="B111" s="258"/>
      <c r="C111" s="111"/>
      <c r="D111" s="109"/>
      <c r="E111" s="4"/>
      <c r="F111" s="1"/>
      <c r="G111" s="4"/>
      <c r="H111" s="1"/>
      <c r="I111" s="1"/>
      <c r="J111" s="156"/>
    </row>
    <row r="112" spans="1:10" s="39" customFormat="1" ht="5.15" customHeight="1" x14ac:dyDescent="0.3">
      <c r="A112" s="265"/>
      <c r="B112" s="258"/>
      <c r="C112" s="111"/>
      <c r="D112" s="109"/>
      <c r="E112" s="4"/>
      <c r="F112" s="1"/>
      <c r="G112" s="4"/>
      <c r="H112" s="1"/>
      <c r="I112" s="1"/>
      <c r="J112" s="156"/>
    </row>
    <row r="113" spans="1:10" s="39" customFormat="1" ht="4.5" customHeight="1" x14ac:dyDescent="0.3">
      <c r="A113" s="94"/>
      <c r="B113" s="92"/>
      <c r="C113" s="69"/>
      <c r="D113" s="38"/>
      <c r="E113" s="3"/>
      <c r="F113" s="3"/>
      <c r="G113" s="3"/>
      <c r="H113" s="3"/>
      <c r="I113" s="3"/>
      <c r="J113" s="154"/>
    </row>
    <row r="114" spans="1:10" s="39" customFormat="1" ht="22.5" customHeight="1" x14ac:dyDescent="0.3">
      <c r="A114" s="265" t="s">
        <v>607</v>
      </c>
      <c r="B114" s="258" t="s">
        <v>555</v>
      </c>
      <c r="C114" s="108" t="s">
        <v>518</v>
      </c>
      <c r="D114" s="109"/>
      <c r="E114" s="233"/>
      <c r="F114" s="234"/>
      <c r="G114" s="234"/>
      <c r="H114" s="234"/>
      <c r="I114" s="235"/>
      <c r="J114" s="153">
        <f xml:space="preserve"> IF(selected_credit_union="Please Select",1,IF($C114="Please Select",0,IF(AND($C114&lt;&gt;"Yes",$E114=""),0,1)))</f>
        <v>1</v>
      </c>
    </row>
    <row r="115" spans="1:10" s="39" customFormat="1" ht="9" customHeight="1" x14ac:dyDescent="0.3">
      <c r="A115" s="265"/>
      <c r="B115" s="258"/>
      <c r="C115" s="111"/>
      <c r="D115" s="109"/>
      <c r="E115" s="4"/>
      <c r="F115" s="1"/>
      <c r="G115" s="4"/>
      <c r="H115" s="1"/>
      <c r="I115" s="1"/>
      <c r="J115" s="156"/>
    </row>
    <row r="116" spans="1:10" s="39" customFormat="1" ht="23.4" customHeight="1" x14ac:dyDescent="0.3">
      <c r="A116" s="265"/>
      <c r="B116" s="258"/>
      <c r="C116" s="111"/>
      <c r="D116" s="109"/>
      <c r="E116" s="4"/>
      <c r="F116" s="1"/>
      <c r="G116" s="4"/>
      <c r="H116" s="1"/>
      <c r="I116" s="1"/>
      <c r="J116" s="156"/>
    </row>
    <row r="117" spans="1:10" s="39" customFormat="1" ht="22.5" customHeight="1" x14ac:dyDescent="0.3">
      <c r="A117" s="265"/>
      <c r="B117" s="258"/>
      <c r="C117" s="108" t="s">
        <v>518</v>
      </c>
      <c r="D117" s="109"/>
      <c r="E117" s="233"/>
      <c r="F117" s="234"/>
      <c r="G117" s="234"/>
      <c r="H117" s="234"/>
      <c r="I117" s="235"/>
      <c r="J117" s="153">
        <f xml:space="preserve"> IF(selected_credit_union="Please Select",1,IF($C117="Please Select",0,IF(AND($C117&lt;&gt;"Yes",$E117=""),0,1)))</f>
        <v>1</v>
      </c>
    </row>
    <row r="118" spans="1:10" s="39" customFormat="1" ht="26.4" customHeight="1" x14ac:dyDescent="0.3">
      <c r="A118" s="265"/>
      <c r="B118" s="258"/>
      <c r="C118" s="111"/>
      <c r="D118" s="109"/>
      <c r="E118" s="4"/>
      <c r="F118" s="1"/>
      <c r="G118" s="4"/>
      <c r="H118" s="1"/>
      <c r="I118" s="1"/>
      <c r="J118" s="156"/>
    </row>
    <row r="119" spans="1:10" s="39" customFormat="1" ht="1.5" customHeight="1" x14ac:dyDescent="0.3">
      <c r="A119" s="265"/>
      <c r="B119" s="258"/>
      <c r="C119" s="111"/>
      <c r="D119" s="109"/>
      <c r="E119" s="4"/>
      <c r="F119" s="1"/>
      <c r="G119" s="4"/>
      <c r="H119" s="1"/>
      <c r="I119" s="1"/>
      <c r="J119" s="156"/>
    </row>
    <row r="120" spans="1:10" s="39" customFormat="1" ht="22.5" customHeight="1" x14ac:dyDescent="0.3">
      <c r="A120" s="265"/>
      <c r="B120" s="258"/>
      <c r="C120" s="108" t="s">
        <v>518</v>
      </c>
      <c r="D120" s="109"/>
      <c r="E120" s="233"/>
      <c r="F120" s="234"/>
      <c r="G120" s="234"/>
      <c r="H120" s="234"/>
      <c r="I120" s="235"/>
      <c r="J120" s="153">
        <f xml:space="preserve"> IF(selected_credit_union="Please Select",1,IF($C120="Please Select",0,IF(AND($C120&lt;&gt;"Yes",$E120=""),0,1)))</f>
        <v>1</v>
      </c>
    </row>
    <row r="121" spans="1:10" s="39" customFormat="1" ht="14" x14ac:dyDescent="0.3">
      <c r="A121" s="265"/>
      <c r="B121" s="258"/>
      <c r="C121" s="111"/>
      <c r="D121" s="109"/>
      <c r="E121" s="4"/>
      <c r="F121" s="1"/>
      <c r="G121" s="4"/>
      <c r="H121" s="1"/>
      <c r="I121" s="1"/>
      <c r="J121" s="156"/>
    </row>
    <row r="122" spans="1:10" s="39" customFormat="1" ht="1.5" customHeight="1" x14ac:dyDescent="0.3">
      <c r="A122" s="265"/>
      <c r="B122" s="258"/>
      <c r="C122" s="111"/>
      <c r="D122" s="109"/>
      <c r="E122" s="4"/>
      <c r="F122" s="1"/>
      <c r="G122" s="4"/>
      <c r="H122" s="1"/>
      <c r="I122" s="1"/>
      <c r="J122" s="156"/>
    </row>
    <row r="123" spans="1:10" s="39" customFormat="1" ht="22.5" customHeight="1" x14ac:dyDescent="0.3">
      <c r="A123" s="265"/>
      <c r="B123" s="258"/>
      <c r="C123" s="108" t="s">
        <v>518</v>
      </c>
      <c r="D123" s="109"/>
      <c r="E123" s="233"/>
      <c r="F123" s="234"/>
      <c r="G123" s="234"/>
      <c r="H123" s="234"/>
      <c r="I123" s="235"/>
      <c r="J123" s="153">
        <f xml:space="preserve"> IF(selected_credit_union="Please Select",1,IF($C123="Please Select",0,IF(AND($C123&lt;&gt;"Yes",$E123=""),0,1)))</f>
        <v>1</v>
      </c>
    </row>
    <row r="124" spans="1:10" s="39" customFormat="1" ht="14" x14ac:dyDescent="0.3">
      <c r="A124" s="265"/>
      <c r="B124" s="258"/>
      <c r="C124" s="111"/>
      <c r="D124" s="109"/>
      <c r="E124" s="4"/>
      <c r="F124" s="1"/>
      <c r="G124" s="4"/>
      <c r="H124" s="1"/>
      <c r="I124" s="1"/>
      <c r="J124" s="156"/>
    </row>
    <row r="125" spans="1:10" s="39" customFormat="1" ht="14" x14ac:dyDescent="0.3">
      <c r="A125" s="265"/>
      <c r="B125" s="258"/>
      <c r="C125" s="111"/>
      <c r="D125" s="109"/>
      <c r="E125" s="4"/>
      <c r="F125" s="1"/>
      <c r="G125" s="4"/>
      <c r="H125" s="1"/>
      <c r="I125" s="1"/>
      <c r="J125" s="156"/>
    </row>
    <row r="126" spans="1:10" s="39" customFormat="1" ht="14" x14ac:dyDescent="0.3">
      <c r="A126" s="265"/>
      <c r="B126" s="258"/>
      <c r="C126" s="111"/>
      <c r="D126" s="109"/>
      <c r="E126" s="4"/>
      <c r="F126" s="1"/>
      <c r="G126" s="4"/>
      <c r="H126" s="1"/>
      <c r="I126" s="1"/>
      <c r="J126" s="156"/>
    </row>
    <row r="127" spans="1:10" s="39" customFormat="1" ht="32.25" customHeight="1" x14ac:dyDescent="0.3">
      <c r="A127" s="277"/>
      <c r="B127" s="267"/>
      <c r="C127" s="127"/>
      <c r="D127" s="115"/>
      <c r="E127" s="77"/>
      <c r="F127" s="74"/>
      <c r="G127" s="77"/>
      <c r="H127" s="74"/>
      <c r="I127" s="74"/>
      <c r="J127" s="157"/>
    </row>
    <row r="128" spans="1:10" s="39" customFormat="1" ht="6.75" customHeight="1" x14ac:dyDescent="0.3">
      <c r="A128" s="94"/>
      <c r="B128" s="92"/>
      <c r="C128" s="69"/>
      <c r="D128" s="38"/>
      <c r="E128" s="3"/>
      <c r="F128" s="3"/>
      <c r="G128" s="3"/>
      <c r="H128" s="3"/>
      <c r="I128" s="3"/>
      <c r="J128" s="154"/>
    </row>
    <row r="129" spans="1:10" s="39" customFormat="1" ht="22.5" customHeight="1" x14ac:dyDescent="0.3">
      <c r="A129" s="265" t="s">
        <v>608</v>
      </c>
      <c r="B129" s="258" t="s">
        <v>556</v>
      </c>
      <c r="C129" s="108" t="s">
        <v>518</v>
      </c>
      <c r="D129" s="109"/>
      <c r="E129" s="233"/>
      <c r="F129" s="234"/>
      <c r="G129" s="234"/>
      <c r="H129" s="234"/>
      <c r="I129" s="235"/>
      <c r="J129" s="153">
        <f xml:space="preserve"> IF(selected_credit_union="Please Select",1,IF($C129="Please Select",0,IF(AND($C129&lt;&gt;"Yes",$E129=""),0,1)))</f>
        <v>1</v>
      </c>
    </row>
    <row r="130" spans="1:10" s="39" customFormat="1" ht="16.399999999999999" customHeight="1" x14ac:dyDescent="0.3">
      <c r="A130" s="265"/>
      <c r="B130" s="258"/>
      <c r="C130" s="69"/>
      <c r="D130" s="38"/>
      <c r="E130" s="3"/>
      <c r="F130" s="3"/>
      <c r="G130" s="3"/>
      <c r="H130" s="3"/>
      <c r="I130" s="1"/>
      <c r="J130" s="156"/>
    </row>
    <row r="131" spans="1:10" s="39" customFormat="1" ht="2.15" customHeight="1" x14ac:dyDescent="0.3">
      <c r="A131" s="265"/>
      <c r="B131" s="258"/>
      <c r="C131" s="69"/>
      <c r="D131" s="38"/>
      <c r="E131" s="3"/>
      <c r="F131" s="3"/>
      <c r="G131" s="3"/>
      <c r="H131" s="3"/>
      <c r="I131" s="1"/>
      <c r="J131" s="156"/>
    </row>
    <row r="132" spans="1:10" s="39" customFormat="1" ht="22.5" customHeight="1" x14ac:dyDescent="0.3">
      <c r="A132" s="265"/>
      <c r="B132" s="258"/>
      <c r="C132" s="108" t="s">
        <v>518</v>
      </c>
      <c r="D132" s="109"/>
      <c r="E132" s="233"/>
      <c r="F132" s="234"/>
      <c r="G132" s="234"/>
      <c r="H132" s="234"/>
      <c r="I132" s="235"/>
      <c r="J132" s="153">
        <f xml:space="preserve"> IF(selected_credit_union="Please Select",1,IF($C132="Please Select",0,IF(AND($C132&lt;&gt;"Yes",$E132=""),0,1)))</f>
        <v>1</v>
      </c>
    </row>
    <row r="133" spans="1:10" s="39" customFormat="1" ht="14" x14ac:dyDescent="0.3">
      <c r="A133" s="265"/>
      <c r="B133" s="258"/>
      <c r="C133" s="69"/>
      <c r="D133" s="38"/>
      <c r="E133" s="3"/>
      <c r="F133" s="3"/>
      <c r="G133" s="3"/>
      <c r="H133" s="3"/>
      <c r="I133" s="1"/>
      <c r="J133" s="156"/>
    </row>
    <row r="134" spans="1:10" s="39" customFormat="1" ht="29.25" customHeight="1" x14ac:dyDescent="0.3">
      <c r="A134" s="265"/>
      <c r="B134" s="258"/>
      <c r="C134" s="69"/>
      <c r="D134" s="38"/>
      <c r="E134" s="3"/>
      <c r="F134" s="3"/>
      <c r="G134" s="3"/>
      <c r="H134" s="3"/>
      <c r="I134" s="1"/>
      <c r="J134" s="156"/>
    </row>
    <row r="135" spans="1:10" s="39" customFormat="1" ht="30.75" customHeight="1" x14ac:dyDescent="0.3">
      <c r="A135" s="257" t="s">
        <v>609</v>
      </c>
      <c r="B135" s="97" t="s">
        <v>560</v>
      </c>
      <c r="C135" s="111"/>
      <c r="D135" s="109"/>
      <c r="E135" s="4"/>
      <c r="F135" s="1"/>
      <c r="G135" s="4"/>
      <c r="H135" s="1"/>
      <c r="I135" s="1"/>
      <c r="J135" s="154"/>
    </row>
    <row r="136" spans="1:10" s="39" customFormat="1" ht="22.5" customHeight="1" x14ac:dyDescent="0.3">
      <c r="A136" s="257"/>
      <c r="B136" s="258" t="s">
        <v>533</v>
      </c>
      <c r="C136" s="108" t="s">
        <v>518</v>
      </c>
      <c r="D136" s="109"/>
      <c r="E136" s="233"/>
      <c r="F136" s="234"/>
      <c r="G136" s="234"/>
      <c r="H136" s="234"/>
      <c r="I136" s="235"/>
      <c r="J136" s="153">
        <f xml:space="preserve"> IF(selected_credit_union="Please Select",1,IF($C136="Please Select",0,IF(AND($C136&lt;&gt;"Yes",$E136=""),0,1)))</f>
        <v>1</v>
      </c>
    </row>
    <row r="137" spans="1:10" s="39" customFormat="1" ht="4.4000000000000004" customHeight="1" x14ac:dyDescent="0.3">
      <c r="A137" s="257"/>
      <c r="B137" s="207"/>
      <c r="C137" s="69"/>
      <c r="D137" s="38"/>
      <c r="E137" s="3"/>
      <c r="F137" s="3"/>
      <c r="G137" s="3"/>
      <c r="H137" s="3"/>
      <c r="I137" s="1"/>
      <c r="J137" s="154"/>
    </row>
    <row r="138" spans="1:10" s="39" customFormat="1" ht="23.25" customHeight="1" x14ac:dyDescent="0.3">
      <c r="A138" s="257"/>
      <c r="B138" s="258" t="s">
        <v>541</v>
      </c>
      <c r="C138" s="108" t="s">
        <v>518</v>
      </c>
      <c r="D138" s="109"/>
      <c r="E138" s="233"/>
      <c r="F138" s="234"/>
      <c r="G138" s="234"/>
      <c r="H138" s="234"/>
      <c r="I138" s="235"/>
      <c r="J138" s="153">
        <f xml:space="preserve"> IF(selected_credit_union="Please Select",1,IF($C138="Please Select",0,IF(AND($C138&lt;&gt;"Yes",$E138=""),0,1)))</f>
        <v>1</v>
      </c>
    </row>
    <row r="139" spans="1:10" s="39" customFormat="1" ht="4.4000000000000004" customHeight="1" x14ac:dyDescent="0.3">
      <c r="A139" s="257"/>
      <c r="B139" s="207"/>
      <c r="C139" s="69"/>
      <c r="D139" s="38"/>
      <c r="E139" s="3"/>
      <c r="F139" s="3"/>
      <c r="G139" s="3"/>
      <c r="H139" s="3"/>
      <c r="I139" s="1"/>
      <c r="J139" s="154"/>
    </row>
    <row r="140" spans="1:10" s="39" customFormat="1" ht="23.25" customHeight="1" x14ac:dyDescent="0.3">
      <c r="A140" s="257"/>
      <c r="B140" s="258" t="s">
        <v>542</v>
      </c>
      <c r="C140" s="108" t="s">
        <v>518</v>
      </c>
      <c r="D140" s="109"/>
      <c r="E140" s="233"/>
      <c r="F140" s="234"/>
      <c r="G140" s="234"/>
      <c r="H140" s="234"/>
      <c r="I140" s="235"/>
      <c r="J140" s="153">
        <f xml:space="preserve"> IF(selected_credit_union="Please Select",1,IF($C140="Please Select",0,IF(AND($C140&lt;&gt;"Yes",$E140=""),0,1)))</f>
        <v>1</v>
      </c>
    </row>
    <row r="141" spans="1:10" s="39" customFormat="1" ht="3.65" customHeight="1" x14ac:dyDescent="0.3">
      <c r="A141" s="257"/>
      <c r="B141" s="207"/>
      <c r="C141" s="69"/>
      <c r="D141" s="38"/>
      <c r="E141" s="3"/>
      <c r="F141" s="3"/>
      <c r="G141" s="3"/>
      <c r="H141" s="3"/>
      <c r="I141" s="1"/>
      <c r="J141" s="154"/>
    </row>
    <row r="142" spans="1:10" s="39" customFormat="1" ht="23.25" customHeight="1" x14ac:dyDescent="0.3">
      <c r="A142" s="257"/>
      <c r="B142" s="258" t="s">
        <v>452</v>
      </c>
      <c r="C142" s="108" t="s">
        <v>518</v>
      </c>
      <c r="D142" s="109"/>
      <c r="E142" s="233"/>
      <c r="F142" s="234"/>
      <c r="G142" s="234"/>
      <c r="H142" s="234"/>
      <c r="I142" s="235"/>
      <c r="J142" s="153">
        <f xml:space="preserve"> IF(selected_credit_union="Please Select",1,IF($C142="Please Select",0,IF(AND($C142&lt;&gt;"Yes",$E142=""),0,1)))</f>
        <v>1</v>
      </c>
    </row>
    <row r="143" spans="1:10" s="39" customFormat="1" ht="5.15" customHeight="1" x14ac:dyDescent="0.3">
      <c r="A143" s="257"/>
      <c r="B143" s="207"/>
      <c r="C143" s="69"/>
      <c r="D143" s="38"/>
      <c r="E143" s="3"/>
      <c r="F143" s="3"/>
      <c r="G143" s="3"/>
      <c r="H143" s="3"/>
      <c r="I143" s="1"/>
      <c r="J143" s="154"/>
    </row>
    <row r="144" spans="1:10" s="39" customFormat="1" ht="23.25" customHeight="1" x14ac:dyDescent="0.3">
      <c r="A144" s="257"/>
      <c r="B144" s="258" t="s">
        <v>534</v>
      </c>
      <c r="C144" s="108" t="s">
        <v>518</v>
      </c>
      <c r="D144" s="109"/>
      <c r="E144" s="233"/>
      <c r="F144" s="234"/>
      <c r="G144" s="234"/>
      <c r="H144" s="234"/>
      <c r="I144" s="235"/>
      <c r="J144" s="153">
        <f xml:space="preserve"> IF(selected_credit_union="Please Select",1,IF($C144="Please Select",0,IF(AND($C144&lt;&gt;"Yes",$E144=""),0,1)))</f>
        <v>1</v>
      </c>
    </row>
    <row r="145" spans="1:10" s="39" customFormat="1" ht="6.75" customHeight="1" x14ac:dyDescent="0.3">
      <c r="A145" s="94"/>
      <c r="B145" s="207"/>
      <c r="C145" s="69"/>
      <c r="D145" s="38"/>
      <c r="E145" s="3"/>
      <c r="F145" s="3"/>
      <c r="G145" s="3"/>
      <c r="H145" s="3"/>
      <c r="I145" s="1"/>
      <c r="J145" s="154"/>
    </row>
    <row r="146" spans="1:10" s="39" customFormat="1" ht="23.25" customHeight="1" x14ac:dyDescent="0.3">
      <c r="A146" s="257" t="s">
        <v>610</v>
      </c>
      <c r="B146" s="258" t="s">
        <v>496</v>
      </c>
      <c r="C146" s="108" t="s">
        <v>518</v>
      </c>
      <c r="D146" s="109"/>
      <c r="E146" s="233"/>
      <c r="F146" s="234"/>
      <c r="G146" s="234"/>
      <c r="H146" s="234"/>
      <c r="I146" s="235"/>
      <c r="J146" s="153">
        <f xml:space="preserve"> IF(selected_credit_union="Please Select",1,IF($C146="Please Select",0,IF(AND($C146&lt;&gt;"Yes",$E146=""),0,1)))</f>
        <v>1</v>
      </c>
    </row>
    <row r="147" spans="1:10" s="39" customFormat="1" ht="52.5" customHeight="1" x14ac:dyDescent="0.3">
      <c r="A147" s="284"/>
      <c r="B147" s="207"/>
      <c r="C147" s="69"/>
      <c r="D147" s="38"/>
      <c r="E147" s="3"/>
      <c r="F147" s="3"/>
      <c r="G147" s="3"/>
      <c r="H147" s="3"/>
      <c r="I147" s="3"/>
      <c r="J147" s="154"/>
    </row>
    <row r="148" spans="1:10" s="39" customFormat="1" ht="14" x14ac:dyDescent="0.3">
      <c r="A148" s="96" t="s">
        <v>497</v>
      </c>
      <c r="B148" s="95"/>
      <c r="C148" s="111"/>
      <c r="D148" s="109"/>
      <c r="E148" s="4"/>
      <c r="F148" s="1"/>
      <c r="G148" s="4"/>
      <c r="H148" s="1"/>
      <c r="I148" s="3"/>
      <c r="J148" s="154"/>
    </row>
    <row r="149" spans="1:10" s="39" customFormat="1" ht="28.5" customHeight="1" x14ac:dyDescent="0.3">
      <c r="A149" s="94" t="s">
        <v>459</v>
      </c>
      <c r="B149" s="97" t="s">
        <v>453</v>
      </c>
      <c r="C149" s="111"/>
      <c r="D149" s="109"/>
      <c r="E149" s="4"/>
      <c r="F149" s="1"/>
      <c r="G149" s="4"/>
      <c r="H149" s="1"/>
      <c r="I149" s="3"/>
      <c r="J149" s="154"/>
    </row>
    <row r="150" spans="1:10" s="39" customFormat="1" ht="6.75" customHeight="1" x14ac:dyDescent="0.3">
      <c r="A150" s="94"/>
      <c r="B150" s="92"/>
      <c r="C150" s="69"/>
      <c r="D150" s="38"/>
      <c r="E150" s="3"/>
      <c r="F150" s="3"/>
      <c r="G150" s="3"/>
      <c r="H150" s="3"/>
      <c r="I150" s="3"/>
      <c r="J150" s="154"/>
    </row>
    <row r="151" spans="1:10" s="39" customFormat="1" ht="22.5" customHeight="1" x14ac:dyDescent="0.3">
      <c r="A151" s="257" t="s">
        <v>455</v>
      </c>
      <c r="B151" s="258" t="s">
        <v>454</v>
      </c>
      <c r="C151" s="108" t="s">
        <v>518</v>
      </c>
      <c r="D151" s="109"/>
      <c r="E151" s="233"/>
      <c r="F151" s="234"/>
      <c r="G151" s="234"/>
      <c r="H151" s="234"/>
      <c r="I151" s="235"/>
      <c r="J151" s="153">
        <f xml:space="preserve"> IF(selected_credit_union="Please Select",1,IF($C151="Please Select",0,IF(AND($C151&lt;&gt;"Yes",$E151=""),0,1)))</f>
        <v>1</v>
      </c>
    </row>
    <row r="152" spans="1:10" s="39" customFormat="1" ht="10.4" customHeight="1" x14ac:dyDescent="0.3">
      <c r="A152" s="257"/>
      <c r="B152" s="278"/>
      <c r="C152" s="69"/>
      <c r="D152" s="38"/>
      <c r="E152" s="3"/>
      <c r="F152" s="3"/>
      <c r="G152" s="3"/>
      <c r="H152" s="3"/>
      <c r="I152" s="3"/>
      <c r="J152" s="154"/>
    </row>
    <row r="153" spans="1:10" s="39" customFormat="1" ht="22.5" customHeight="1" x14ac:dyDescent="0.3">
      <c r="A153" s="257"/>
      <c r="B153" s="258" t="s">
        <v>535</v>
      </c>
      <c r="C153" s="108" t="s">
        <v>518</v>
      </c>
      <c r="D153" s="109"/>
      <c r="E153" s="233"/>
      <c r="F153" s="234"/>
      <c r="G153" s="234"/>
      <c r="H153" s="234"/>
      <c r="I153" s="235"/>
      <c r="J153" s="153">
        <f xml:space="preserve"> IF(selected_credit_union="Please Select",1,IF($C153="Please Select",0,IF(AND($C153&lt;&gt;"Yes",$E153=""),0,1)))</f>
        <v>1</v>
      </c>
    </row>
    <row r="154" spans="1:10" s="39" customFormat="1" ht="20.149999999999999" customHeight="1" x14ac:dyDescent="0.3">
      <c r="A154" s="257"/>
      <c r="B154" s="279"/>
      <c r="C154" s="69"/>
      <c r="D154" s="38"/>
      <c r="E154" s="3"/>
      <c r="F154" s="3"/>
      <c r="G154" s="3"/>
      <c r="H154" s="3"/>
      <c r="I154" s="3"/>
      <c r="J154" s="154"/>
    </row>
    <row r="155" spans="1:10" s="39" customFormat="1" ht="22.5" customHeight="1" x14ac:dyDescent="0.3">
      <c r="A155" s="257"/>
      <c r="B155" s="258" t="s">
        <v>456</v>
      </c>
      <c r="C155" s="108" t="s">
        <v>518</v>
      </c>
      <c r="D155" s="109"/>
      <c r="E155" s="233"/>
      <c r="F155" s="234"/>
      <c r="G155" s="234"/>
      <c r="H155" s="234"/>
      <c r="I155" s="235"/>
      <c r="J155" s="153">
        <f xml:space="preserve"> IF(selected_credit_union="Please Select",1,IF($C155="Please Select",0,IF(AND($C155&lt;&gt;"Yes",$E155=""),0,1)))</f>
        <v>1</v>
      </c>
    </row>
    <row r="156" spans="1:10" s="39" customFormat="1" ht="4.4000000000000004" customHeight="1" x14ac:dyDescent="0.3">
      <c r="A156" s="257"/>
      <c r="B156" s="279"/>
      <c r="C156" s="69"/>
      <c r="D156" s="38"/>
      <c r="E156" s="3"/>
      <c r="F156" s="3"/>
      <c r="G156" s="3"/>
      <c r="H156" s="3"/>
      <c r="I156" s="3"/>
      <c r="J156" s="154"/>
    </row>
    <row r="157" spans="1:10" s="39" customFormat="1" ht="22.5" customHeight="1" x14ac:dyDescent="0.3">
      <c r="A157" s="257"/>
      <c r="B157" s="258" t="s">
        <v>457</v>
      </c>
      <c r="C157" s="108" t="s">
        <v>518</v>
      </c>
      <c r="D157" s="109"/>
      <c r="E157" s="233"/>
      <c r="F157" s="234"/>
      <c r="G157" s="234"/>
      <c r="H157" s="234"/>
      <c r="I157" s="235"/>
      <c r="J157" s="153">
        <f xml:space="preserve"> IF(selected_credit_union="Please Select",1,IF($C157="Please Select",0,IF(AND($C157&lt;&gt;"Yes",$E157=""),0,1)))</f>
        <v>1</v>
      </c>
    </row>
    <row r="158" spans="1:10" s="39" customFormat="1" ht="4.4000000000000004" customHeight="1" x14ac:dyDescent="0.3">
      <c r="A158" s="257"/>
      <c r="B158" s="279"/>
      <c r="C158" s="69"/>
      <c r="D158" s="38"/>
      <c r="E158" s="3"/>
      <c r="F158" s="3"/>
      <c r="G158" s="3"/>
      <c r="H158" s="3"/>
      <c r="I158" s="3"/>
      <c r="J158" s="154"/>
    </row>
    <row r="159" spans="1:10" s="39" customFormat="1" ht="22.5" customHeight="1" x14ac:dyDescent="0.3">
      <c r="A159" s="257"/>
      <c r="B159" s="258" t="s">
        <v>536</v>
      </c>
      <c r="C159" s="108" t="s">
        <v>518</v>
      </c>
      <c r="D159" s="109"/>
      <c r="E159" s="233"/>
      <c r="F159" s="234"/>
      <c r="G159" s="234"/>
      <c r="H159" s="234"/>
      <c r="I159" s="235"/>
      <c r="J159" s="153">
        <f xml:space="preserve"> IF(selected_credit_union="Please Select",1,IF($C159="Please Select",0,IF(AND($C159&lt;&gt;"Yes",$E159=""),0,1)))</f>
        <v>1</v>
      </c>
    </row>
    <row r="160" spans="1:10" s="39" customFormat="1" ht="21" customHeight="1" x14ac:dyDescent="0.3">
      <c r="A160" s="257"/>
      <c r="B160" s="279"/>
      <c r="C160" s="69"/>
      <c r="D160" s="38"/>
      <c r="E160" s="3"/>
      <c r="F160" s="3"/>
      <c r="G160" s="3"/>
      <c r="H160" s="3"/>
      <c r="I160" s="3"/>
      <c r="J160" s="154"/>
    </row>
    <row r="161" spans="1:11" s="39" customFormat="1" ht="22.5" customHeight="1" x14ac:dyDescent="0.3">
      <c r="A161" s="257"/>
      <c r="B161" s="258" t="s">
        <v>458</v>
      </c>
      <c r="C161" s="108" t="s">
        <v>518</v>
      </c>
      <c r="D161" s="109"/>
      <c r="E161" s="233"/>
      <c r="F161" s="234"/>
      <c r="G161" s="234"/>
      <c r="H161" s="234"/>
      <c r="I161" s="235"/>
      <c r="J161" s="153">
        <f xml:space="preserve"> IF(selected_credit_union="Please Select",1,IF($C161="Please Select",0,IF(AND($C161&lt;&gt;"Yes",$E161=""),0,1)))</f>
        <v>1</v>
      </c>
      <c r="K161" s="158"/>
    </row>
    <row r="162" spans="1:11" s="39" customFormat="1" ht="17.25" customHeight="1" x14ac:dyDescent="0.3">
      <c r="A162" s="98"/>
      <c r="B162" s="280"/>
      <c r="C162" s="117"/>
      <c r="D162" s="116"/>
      <c r="E162" s="73"/>
      <c r="F162" s="73"/>
      <c r="G162" s="73"/>
      <c r="H162" s="73"/>
      <c r="I162" s="73"/>
      <c r="J162" s="155"/>
      <c r="K162" s="158"/>
    </row>
    <row r="163" spans="1:11" s="39" customFormat="1" ht="42.75" customHeight="1" x14ac:dyDescent="0.3">
      <c r="A163" s="257" t="s">
        <v>460</v>
      </c>
      <c r="B163" s="97" t="s">
        <v>537</v>
      </c>
      <c r="C163" s="111"/>
      <c r="D163" s="109"/>
      <c r="E163" s="4"/>
      <c r="F163" s="1"/>
      <c r="G163" s="4"/>
      <c r="H163" s="1"/>
      <c r="I163" s="3"/>
      <c r="J163" s="154"/>
      <c r="K163" s="158"/>
    </row>
    <row r="164" spans="1:11" s="39" customFormat="1" ht="6.75" customHeight="1" x14ac:dyDescent="0.3">
      <c r="A164" s="257"/>
      <c r="B164" s="92"/>
      <c r="C164" s="69"/>
      <c r="D164" s="38"/>
      <c r="E164" s="3"/>
      <c r="F164" s="3"/>
      <c r="G164" s="3"/>
      <c r="H164" s="3"/>
      <c r="I164" s="3"/>
      <c r="J164" s="154"/>
      <c r="K164" s="158"/>
    </row>
    <row r="165" spans="1:11" s="39" customFormat="1" ht="22.5" customHeight="1" x14ac:dyDescent="0.3">
      <c r="A165" s="257"/>
      <c r="B165" s="258" t="s">
        <v>461</v>
      </c>
      <c r="C165" s="108" t="s">
        <v>518</v>
      </c>
      <c r="D165" s="109"/>
      <c r="E165" s="233"/>
      <c r="F165" s="234"/>
      <c r="G165" s="234"/>
      <c r="H165" s="234"/>
      <c r="I165" s="235"/>
      <c r="J165" s="153">
        <f xml:space="preserve"> IF(selected_credit_union="Please Select",1,IF($C165="Please Select",0,IF(AND($C165&lt;&gt;"Yes",$E165=""),0,1)))</f>
        <v>1</v>
      </c>
      <c r="K165" s="158"/>
    </row>
    <row r="166" spans="1:11" s="39" customFormat="1" ht="33.75" customHeight="1" x14ac:dyDescent="0.3">
      <c r="A166" s="257"/>
      <c r="B166" s="279"/>
      <c r="C166" s="69"/>
      <c r="D166" s="38"/>
      <c r="E166" s="3"/>
      <c r="F166" s="3"/>
      <c r="G166" s="3"/>
      <c r="H166" s="3"/>
      <c r="I166" s="3"/>
      <c r="J166" s="154"/>
      <c r="K166" s="158"/>
    </row>
    <row r="167" spans="1:11" s="39" customFormat="1" ht="22.5" customHeight="1" x14ac:dyDescent="0.3">
      <c r="A167" s="257"/>
      <c r="B167" s="258" t="s">
        <v>462</v>
      </c>
      <c r="C167" s="108" t="s">
        <v>518</v>
      </c>
      <c r="D167" s="109"/>
      <c r="E167" s="233"/>
      <c r="F167" s="234"/>
      <c r="G167" s="234"/>
      <c r="H167" s="234"/>
      <c r="I167" s="235"/>
      <c r="J167" s="153">
        <f xml:space="preserve"> IF(selected_credit_union="Please Select",1,IF($C167="Please Select",0,IF(AND($C167&lt;&gt;"Yes",$E167=""),0,1)))</f>
        <v>1</v>
      </c>
      <c r="K167" s="158"/>
    </row>
    <row r="168" spans="1:11" s="39" customFormat="1" ht="44.25" customHeight="1" x14ac:dyDescent="0.3">
      <c r="A168" s="257"/>
      <c r="B168" s="282"/>
      <c r="C168" s="69"/>
      <c r="D168" s="109"/>
      <c r="E168" s="2"/>
      <c r="F168" s="1"/>
      <c r="G168" s="1"/>
      <c r="H168" s="1"/>
      <c r="I168" s="1"/>
      <c r="J168" s="154"/>
      <c r="K168" s="158"/>
    </row>
    <row r="169" spans="1:11" s="39" customFormat="1" ht="22.5" customHeight="1" x14ac:dyDescent="0.3">
      <c r="A169" s="257"/>
      <c r="B169" s="258" t="s">
        <v>463</v>
      </c>
      <c r="C169" s="108" t="s">
        <v>518</v>
      </c>
      <c r="D169" s="109"/>
      <c r="E169" s="233"/>
      <c r="F169" s="234"/>
      <c r="G169" s="234"/>
      <c r="H169" s="234"/>
      <c r="I169" s="235"/>
      <c r="J169" s="153">
        <f xml:space="preserve"> IF(selected_credit_union="Please Select",1,IF($C169="Please Select",0,IF(AND($C169&lt;&gt;"Yes",$E169=""),0,1)))</f>
        <v>1</v>
      </c>
      <c r="K169" s="158"/>
    </row>
    <row r="170" spans="1:11" s="39" customFormat="1" ht="34.5" customHeight="1" x14ac:dyDescent="0.3">
      <c r="A170" s="257"/>
      <c r="B170" s="282"/>
      <c r="C170" s="69"/>
      <c r="D170" s="109"/>
      <c r="E170" s="2"/>
      <c r="F170" s="1"/>
      <c r="G170" s="1"/>
      <c r="H170" s="1"/>
      <c r="I170" s="1"/>
      <c r="J170" s="154"/>
      <c r="K170" s="158"/>
    </row>
    <row r="171" spans="1:11" s="39" customFormat="1" ht="22.5" customHeight="1" x14ac:dyDescent="0.3">
      <c r="A171" s="257"/>
      <c r="B171" s="258" t="s">
        <v>464</v>
      </c>
      <c r="C171" s="108" t="s">
        <v>518</v>
      </c>
      <c r="D171" s="109"/>
      <c r="E171" s="233"/>
      <c r="F171" s="234"/>
      <c r="G171" s="234"/>
      <c r="H171" s="234"/>
      <c r="I171" s="235"/>
      <c r="J171" s="153">
        <f xml:space="preserve"> IF(selected_credit_union="Please Select",1,IF($C171="Please Select",0,IF(AND($C171&lt;&gt;"Yes",$E171=""),0,1)))</f>
        <v>1</v>
      </c>
      <c r="K171" s="158"/>
    </row>
    <row r="172" spans="1:11" s="39" customFormat="1" ht="59.25" customHeight="1" x14ac:dyDescent="0.3">
      <c r="A172" s="257"/>
      <c r="B172" s="282"/>
      <c r="C172" s="69"/>
      <c r="D172" s="109"/>
      <c r="E172" s="2"/>
      <c r="F172" s="1"/>
      <c r="G172" s="1"/>
      <c r="H172" s="1"/>
      <c r="I172" s="1"/>
      <c r="J172" s="154"/>
      <c r="K172" s="158"/>
    </row>
    <row r="173" spans="1:11" s="39" customFormat="1" ht="22.5" customHeight="1" x14ac:dyDescent="0.3">
      <c r="A173" s="257"/>
      <c r="B173" s="258" t="s">
        <v>465</v>
      </c>
      <c r="C173" s="108" t="s">
        <v>518</v>
      </c>
      <c r="D173" s="109"/>
      <c r="E173" s="233"/>
      <c r="F173" s="234"/>
      <c r="G173" s="234"/>
      <c r="H173" s="234"/>
      <c r="I173" s="235"/>
      <c r="J173" s="153">
        <f xml:space="preserve"> IF(selected_credit_union="Please Select",1,IF($C173="Please Select",0,IF(AND($C173&lt;&gt;"Yes",$E173=""),0,1)))</f>
        <v>1</v>
      </c>
      <c r="K173" s="158"/>
    </row>
    <row r="174" spans="1:11" s="39" customFormat="1" ht="47.25" customHeight="1" x14ac:dyDescent="0.3">
      <c r="A174" s="257"/>
      <c r="B174" s="282"/>
      <c r="C174" s="69"/>
      <c r="D174" s="109"/>
      <c r="E174" s="2"/>
      <c r="F174" s="1"/>
      <c r="G174" s="1"/>
      <c r="H174" s="1"/>
      <c r="I174" s="1"/>
      <c r="J174" s="154"/>
      <c r="K174" s="158"/>
    </row>
    <row r="175" spans="1:11" s="39" customFormat="1" ht="22.5" customHeight="1" x14ac:dyDescent="0.3">
      <c r="A175" s="257"/>
      <c r="B175" s="258" t="s">
        <v>580</v>
      </c>
      <c r="C175" s="108" t="s">
        <v>518</v>
      </c>
      <c r="D175" s="109"/>
      <c r="E175" s="233"/>
      <c r="F175" s="234"/>
      <c r="G175" s="234"/>
      <c r="H175" s="234"/>
      <c r="I175" s="235"/>
      <c r="J175" s="153">
        <f xml:space="preserve"> IF(selected_credit_union="Please Select",1,IF($C175="Please Select",0,IF(AND($C175&lt;&gt;"Yes",$E175=""),0,1)))</f>
        <v>1</v>
      </c>
      <c r="K175" s="158"/>
    </row>
    <row r="176" spans="1:11" s="39" customFormat="1" ht="45.75" customHeight="1" x14ac:dyDescent="0.3">
      <c r="A176" s="98"/>
      <c r="B176" s="283"/>
      <c r="C176" s="117"/>
      <c r="D176" s="115"/>
      <c r="E176" s="75"/>
      <c r="F176" s="74"/>
      <c r="G176" s="74"/>
      <c r="H176" s="74"/>
      <c r="I176" s="74"/>
      <c r="J176" s="155"/>
      <c r="K176" s="158"/>
    </row>
    <row r="177" spans="1:11" s="39" customFormat="1" ht="22.5" customHeight="1" x14ac:dyDescent="0.3">
      <c r="A177" s="257" t="s">
        <v>455</v>
      </c>
      <c r="B177" s="258" t="s">
        <v>466</v>
      </c>
      <c r="C177" s="126" t="s">
        <v>518</v>
      </c>
      <c r="D177" s="109"/>
      <c r="E177" s="236"/>
      <c r="F177" s="237"/>
      <c r="G177" s="237"/>
      <c r="H177" s="237"/>
      <c r="I177" s="238"/>
      <c r="J177" s="153">
        <f xml:space="preserve"> IF(selected_credit_union="Please Select",1,IF($C177="Please Select",0,IF(AND($C177&lt;&gt;"Yes",$E177=""),0,1)))</f>
        <v>1</v>
      </c>
      <c r="K177" s="158"/>
    </row>
    <row r="178" spans="1:11" s="39" customFormat="1" ht="19.5" customHeight="1" x14ac:dyDescent="0.3">
      <c r="A178" s="257"/>
      <c r="B178" s="281"/>
      <c r="C178" s="69"/>
      <c r="D178" s="109"/>
      <c r="E178" s="2"/>
      <c r="F178" s="1"/>
      <c r="G178" s="1"/>
      <c r="H178" s="1"/>
      <c r="I178" s="1"/>
      <c r="J178" s="154"/>
      <c r="K178" s="158"/>
    </row>
    <row r="179" spans="1:11" s="39" customFormat="1" ht="22.5" customHeight="1" x14ac:dyDescent="0.3">
      <c r="A179" s="257"/>
      <c r="B179" s="258" t="s">
        <v>467</v>
      </c>
      <c r="C179" s="108" t="s">
        <v>518</v>
      </c>
      <c r="D179" s="109"/>
      <c r="E179" s="233"/>
      <c r="F179" s="234"/>
      <c r="G179" s="234"/>
      <c r="H179" s="234"/>
      <c r="I179" s="235"/>
      <c r="J179" s="153">
        <f xml:space="preserve"> IF(selected_credit_union="Please Select",1,IF($C179="Please Select",0,IF(AND($C179&lt;&gt;"Yes",$E179=""),0,1)))</f>
        <v>1</v>
      </c>
      <c r="K179" s="158"/>
    </row>
    <row r="180" spans="1:11" s="39" customFormat="1" ht="21" customHeight="1" x14ac:dyDescent="0.3">
      <c r="A180" s="257"/>
      <c r="B180" s="281"/>
      <c r="C180" s="69"/>
      <c r="D180" s="109"/>
      <c r="E180" s="2"/>
      <c r="F180" s="1"/>
      <c r="G180" s="1"/>
      <c r="H180" s="1"/>
      <c r="I180" s="1"/>
      <c r="J180" s="154"/>
      <c r="K180" s="158"/>
    </row>
    <row r="181" spans="1:11" s="39" customFormat="1" ht="24" customHeight="1" x14ac:dyDescent="0.3">
      <c r="A181" s="257"/>
      <c r="B181" s="258" t="s">
        <v>572</v>
      </c>
      <c r="C181" s="108" t="s">
        <v>518</v>
      </c>
      <c r="D181" s="109"/>
      <c r="E181" s="233"/>
      <c r="F181" s="234"/>
      <c r="G181" s="234"/>
      <c r="H181" s="234"/>
      <c r="I181" s="235"/>
      <c r="J181" s="153">
        <f xml:space="preserve"> IF(selected_credit_union="Please Select",1,IF($C181="Please Select",0,IF(AND($C181&lt;&gt;"Yes",$E181=""),0,1)))</f>
        <v>1</v>
      </c>
      <c r="K181" s="158"/>
    </row>
    <row r="182" spans="1:11" s="39" customFormat="1" ht="15.75" customHeight="1" x14ac:dyDescent="0.3">
      <c r="A182" s="257"/>
      <c r="B182" s="281"/>
      <c r="C182" s="69"/>
      <c r="D182" s="109"/>
      <c r="E182" s="2"/>
      <c r="F182" s="1"/>
      <c r="G182" s="1"/>
      <c r="H182" s="1"/>
      <c r="I182" s="1"/>
      <c r="J182" s="154"/>
      <c r="K182" s="158"/>
    </row>
    <row r="183" spans="1:11" s="39" customFormat="1" ht="22.5" customHeight="1" x14ac:dyDescent="0.3">
      <c r="A183" s="257"/>
      <c r="B183" s="258" t="s">
        <v>471</v>
      </c>
      <c r="C183" s="108" t="s">
        <v>518</v>
      </c>
      <c r="D183" s="109"/>
      <c r="E183" s="233"/>
      <c r="F183" s="234"/>
      <c r="G183" s="234"/>
      <c r="H183" s="234"/>
      <c r="I183" s="235"/>
      <c r="J183" s="153">
        <f xml:space="preserve"> IF(selected_credit_union="Please Select",1,IF($C183="Please Select",0,IF(AND($C183&lt;&gt;"Yes",$E183=""),0,1)))</f>
        <v>1</v>
      </c>
      <c r="K183" s="158"/>
    </row>
    <row r="184" spans="1:11" s="39" customFormat="1" ht="9" customHeight="1" x14ac:dyDescent="0.3">
      <c r="A184" s="257"/>
      <c r="B184" s="281"/>
      <c r="C184" s="69"/>
      <c r="D184" s="109"/>
      <c r="E184" s="2"/>
      <c r="F184" s="1"/>
      <c r="G184" s="1"/>
      <c r="H184" s="1"/>
      <c r="I184" s="1"/>
      <c r="J184" s="154"/>
      <c r="K184" s="158"/>
    </row>
    <row r="185" spans="1:11" s="39" customFormat="1" ht="22.5" customHeight="1" x14ac:dyDescent="0.3">
      <c r="A185" s="257"/>
      <c r="B185" s="258" t="s">
        <v>470</v>
      </c>
      <c r="C185" s="108" t="s">
        <v>518</v>
      </c>
      <c r="D185" s="109"/>
      <c r="E185" s="233"/>
      <c r="F185" s="234"/>
      <c r="G185" s="234"/>
      <c r="H185" s="234"/>
      <c r="I185" s="235"/>
      <c r="J185" s="153">
        <f xml:space="preserve"> IF(selected_credit_union="Please Select",1,IF($C185="Please Select",0,IF(AND($C185&lt;&gt;"Yes",$E185=""),0,1)))</f>
        <v>1</v>
      </c>
      <c r="K185" s="158"/>
    </row>
    <row r="186" spans="1:11" s="39" customFormat="1" ht="5.15" customHeight="1" x14ac:dyDescent="0.3">
      <c r="A186" s="257"/>
      <c r="B186" s="281"/>
      <c r="C186" s="69"/>
      <c r="D186" s="109"/>
      <c r="E186" s="2"/>
      <c r="F186" s="1"/>
      <c r="G186" s="1"/>
      <c r="H186" s="1"/>
      <c r="I186" s="1"/>
      <c r="J186" s="154"/>
      <c r="K186" s="158"/>
    </row>
    <row r="187" spans="1:11" s="39" customFormat="1" ht="22.5" customHeight="1" x14ac:dyDescent="0.3">
      <c r="A187" s="257"/>
      <c r="B187" s="258" t="s">
        <v>469</v>
      </c>
      <c r="C187" s="108" t="s">
        <v>518</v>
      </c>
      <c r="D187" s="109"/>
      <c r="E187" s="233"/>
      <c r="F187" s="234"/>
      <c r="G187" s="234"/>
      <c r="H187" s="234"/>
      <c r="I187" s="235"/>
      <c r="J187" s="153">
        <f xml:space="preserve"> IF(selected_credit_union="Please Select",1,IF($C187="Please Select",0,IF(AND($C187&lt;&gt;"Yes",$E187=""),0,1)))</f>
        <v>1</v>
      </c>
      <c r="K187" s="158"/>
    </row>
    <row r="188" spans="1:11" s="39" customFormat="1" ht="5.15" customHeight="1" x14ac:dyDescent="0.3">
      <c r="A188" s="257"/>
      <c r="B188" s="281"/>
      <c r="C188" s="69"/>
      <c r="D188" s="109"/>
      <c r="E188" s="2"/>
      <c r="F188" s="1"/>
      <c r="G188" s="1"/>
      <c r="H188" s="1"/>
      <c r="I188" s="1"/>
      <c r="J188" s="154"/>
      <c r="K188" s="158"/>
    </row>
    <row r="189" spans="1:11" s="39" customFormat="1" ht="22.5" customHeight="1" x14ac:dyDescent="0.3">
      <c r="A189" s="257"/>
      <c r="B189" s="258" t="s">
        <v>468</v>
      </c>
      <c r="C189" s="108" t="s">
        <v>518</v>
      </c>
      <c r="D189" s="109"/>
      <c r="E189" s="233"/>
      <c r="F189" s="234"/>
      <c r="G189" s="234"/>
      <c r="H189" s="234"/>
      <c r="I189" s="235"/>
      <c r="J189" s="153">
        <f xml:space="preserve"> IF(selected_credit_union="Please Select",1,IF($C189="Please Select",0,IF(AND($C189&lt;&gt;"Yes",$E189=""),0,1)))</f>
        <v>1</v>
      </c>
      <c r="K189" s="158"/>
    </row>
    <row r="190" spans="1:11" s="39" customFormat="1" ht="44.25" customHeight="1" x14ac:dyDescent="0.3">
      <c r="A190" s="257"/>
      <c r="B190" s="281"/>
      <c r="C190" s="69"/>
      <c r="D190" s="109"/>
      <c r="E190" s="2"/>
      <c r="F190" s="1"/>
      <c r="G190" s="1"/>
      <c r="H190" s="1"/>
      <c r="I190" s="1"/>
      <c r="J190" s="154"/>
      <c r="K190" s="158"/>
    </row>
    <row r="191" spans="1:11" s="39" customFormat="1" ht="33" customHeight="1" x14ac:dyDescent="0.3">
      <c r="A191" s="257"/>
      <c r="B191" s="97" t="s">
        <v>539</v>
      </c>
      <c r="C191" s="111"/>
      <c r="D191" s="109"/>
      <c r="E191" s="4"/>
      <c r="F191" s="1"/>
      <c r="G191" s="4"/>
      <c r="H191" s="1"/>
      <c r="I191" s="3"/>
      <c r="J191" s="154"/>
      <c r="K191" s="158"/>
    </row>
    <row r="192" spans="1:11" s="39" customFormat="1" ht="1.5" customHeight="1" x14ac:dyDescent="0.3">
      <c r="A192" s="257"/>
      <c r="B192" s="95"/>
      <c r="C192" s="69"/>
      <c r="D192" s="109"/>
      <c r="E192" s="2"/>
      <c r="F192" s="1"/>
      <c r="G192" s="1"/>
      <c r="H192" s="1"/>
      <c r="I192" s="1"/>
      <c r="J192" s="154"/>
      <c r="K192" s="158"/>
    </row>
    <row r="193" spans="1:11" s="39" customFormat="1" ht="22.5" customHeight="1" x14ac:dyDescent="0.3">
      <c r="A193" s="257"/>
      <c r="B193" s="258" t="s">
        <v>472</v>
      </c>
      <c r="C193" s="108" t="s">
        <v>518</v>
      </c>
      <c r="D193" s="109"/>
      <c r="E193" s="233"/>
      <c r="F193" s="234"/>
      <c r="G193" s="234"/>
      <c r="H193" s="234"/>
      <c r="I193" s="235"/>
      <c r="J193" s="153">
        <f xml:space="preserve"> IF(selected_credit_union="Please Select",1,IF($C193="Please Select",0,IF(AND($C193&lt;&gt;"Yes",$E193=""),0,1)))</f>
        <v>1</v>
      </c>
      <c r="K193" s="158"/>
    </row>
    <row r="194" spans="1:11" s="39" customFormat="1" ht="8.25" customHeight="1" x14ac:dyDescent="0.3">
      <c r="A194" s="257"/>
      <c r="B194" s="281"/>
      <c r="C194" s="69"/>
      <c r="D194" s="109"/>
      <c r="E194" s="2"/>
      <c r="F194" s="1"/>
      <c r="G194" s="1"/>
      <c r="H194" s="1"/>
      <c r="I194" s="1"/>
      <c r="J194" s="154"/>
      <c r="K194" s="158"/>
    </row>
    <row r="195" spans="1:11" s="39" customFormat="1" ht="22.5" customHeight="1" x14ac:dyDescent="0.3">
      <c r="A195" s="257"/>
      <c r="B195" s="95" t="s">
        <v>473</v>
      </c>
      <c r="C195" s="108" t="s">
        <v>518</v>
      </c>
      <c r="D195" s="109"/>
      <c r="E195" s="233"/>
      <c r="F195" s="234"/>
      <c r="G195" s="234"/>
      <c r="H195" s="234"/>
      <c r="I195" s="235"/>
      <c r="J195" s="153">
        <f xml:space="preserve"> IF(selected_credit_union="Please Select",1,IF($C195="Please Select",0,IF(AND($C195&lt;&gt;"Yes",$E195=""),0,1)))</f>
        <v>1</v>
      </c>
      <c r="K195" s="158"/>
    </row>
    <row r="196" spans="1:11" s="39" customFormat="1" ht="9" customHeight="1" x14ac:dyDescent="0.3">
      <c r="A196" s="257"/>
      <c r="B196" s="95"/>
      <c r="C196" s="69"/>
      <c r="D196" s="109"/>
      <c r="E196" s="2"/>
      <c r="F196" s="1"/>
      <c r="G196" s="1"/>
      <c r="H196" s="1"/>
      <c r="I196" s="1"/>
      <c r="J196" s="154"/>
      <c r="K196" s="158"/>
    </row>
    <row r="197" spans="1:11" s="39" customFormat="1" ht="22.5" customHeight="1" x14ac:dyDescent="0.3">
      <c r="A197" s="257"/>
      <c r="B197" s="258" t="s">
        <v>474</v>
      </c>
      <c r="C197" s="108" t="s">
        <v>518</v>
      </c>
      <c r="D197" s="109"/>
      <c r="E197" s="233"/>
      <c r="F197" s="234"/>
      <c r="G197" s="234"/>
      <c r="H197" s="234"/>
      <c r="I197" s="235"/>
      <c r="J197" s="153">
        <f xml:space="preserve"> IF(selected_credit_union="Please Select",1,IF($C197="Please Select",0,IF(AND($C197&lt;&gt;"Yes",$E197=""),0,1)))</f>
        <v>1</v>
      </c>
      <c r="K197" s="158"/>
    </row>
    <row r="198" spans="1:11" s="39" customFormat="1" ht="18.75" customHeight="1" x14ac:dyDescent="0.3">
      <c r="A198" s="257"/>
      <c r="B198" s="281"/>
      <c r="C198" s="69"/>
      <c r="D198" s="109"/>
      <c r="E198" s="2"/>
      <c r="F198" s="1"/>
      <c r="G198" s="1"/>
      <c r="H198" s="1"/>
      <c r="I198" s="1"/>
      <c r="J198" s="154"/>
      <c r="K198" s="158"/>
    </row>
    <row r="199" spans="1:11" s="39" customFormat="1" ht="33.75" customHeight="1" x14ac:dyDescent="0.3">
      <c r="A199" s="257"/>
      <c r="B199" s="97" t="s">
        <v>475</v>
      </c>
      <c r="C199" s="111"/>
      <c r="D199" s="109"/>
      <c r="E199" s="4"/>
      <c r="F199" s="1"/>
      <c r="G199" s="4"/>
      <c r="H199" s="1"/>
      <c r="I199" s="3"/>
      <c r="J199" s="154"/>
      <c r="K199" s="158"/>
    </row>
    <row r="200" spans="1:11" s="39" customFormat="1" ht="3" customHeight="1" x14ac:dyDescent="0.3">
      <c r="A200" s="257"/>
      <c r="B200" s="95"/>
      <c r="C200" s="69"/>
      <c r="D200" s="109"/>
      <c r="E200" s="2"/>
      <c r="F200" s="1"/>
      <c r="G200" s="1"/>
      <c r="H200" s="1"/>
      <c r="I200" s="1"/>
      <c r="J200" s="154"/>
      <c r="K200" s="158"/>
    </row>
    <row r="201" spans="1:11" s="39" customFormat="1" ht="22.5" customHeight="1" x14ac:dyDescent="0.3">
      <c r="A201" s="257"/>
      <c r="B201" s="258" t="s">
        <v>476</v>
      </c>
      <c r="C201" s="108" t="s">
        <v>518</v>
      </c>
      <c r="D201" s="109"/>
      <c r="E201" s="233"/>
      <c r="F201" s="234"/>
      <c r="G201" s="234"/>
      <c r="H201" s="234"/>
      <c r="I201" s="235"/>
      <c r="J201" s="153">
        <f xml:space="preserve"> IF(selected_credit_union="Please Select",1,IF($C201="Please Select",0,IF(AND($C201&lt;&gt;"Yes",$E201=""),0,1)))</f>
        <v>1</v>
      </c>
      <c r="K201" s="158"/>
    </row>
    <row r="202" spans="1:11" s="39" customFormat="1" ht="6" customHeight="1" x14ac:dyDescent="0.3">
      <c r="A202" s="257"/>
      <c r="B202" s="281"/>
      <c r="C202" s="69"/>
      <c r="D202" s="109"/>
      <c r="E202" s="2"/>
      <c r="F202" s="1"/>
      <c r="G202" s="1"/>
      <c r="H202" s="1"/>
      <c r="I202" s="1"/>
      <c r="J202" s="154"/>
      <c r="K202" s="158"/>
    </row>
    <row r="203" spans="1:11" s="39" customFormat="1" ht="22.5" customHeight="1" x14ac:dyDescent="0.3">
      <c r="A203" s="257"/>
      <c r="B203" s="258" t="s">
        <v>477</v>
      </c>
      <c r="C203" s="108" t="s">
        <v>518</v>
      </c>
      <c r="D203" s="109"/>
      <c r="E203" s="233"/>
      <c r="F203" s="234"/>
      <c r="G203" s="234"/>
      <c r="H203" s="234"/>
      <c r="I203" s="235"/>
      <c r="J203" s="153">
        <f xml:space="preserve"> IF(selected_credit_union="Please Select",1,IF($C203="Please Select",0,IF(AND($C203&lt;&gt;"Yes",$E203=""),0,1)))</f>
        <v>1</v>
      </c>
      <c r="K203" s="158"/>
    </row>
    <row r="204" spans="1:11" s="39" customFormat="1" ht="6" customHeight="1" x14ac:dyDescent="0.3">
      <c r="A204" s="257"/>
      <c r="B204" s="281"/>
      <c r="C204" s="69"/>
      <c r="D204" s="109"/>
      <c r="E204" s="2"/>
      <c r="F204" s="1"/>
      <c r="G204" s="1"/>
      <c r="H204" s="1"/>
      <c r="I204" s="1"/>
      <c r="J204" s="154"/>
      <c r="K204" s="158"/>
    </row>
    <row r="205" spans="1:11" s="39" customFormat="1" ht="22.5" customHeight="1" x14ac:dyDescent="0.3">
      <c r="A205" s="257"/>
      <c r="B205" s="258" t="s">
        <v>557</v>
      </c>
      <c r="C205" s="108" t="s">
        <v>518</v>
      </c>
      <c r="D205" s="109"/>
      <c r="E205" s="233"/>
      <c r="F205" s="234"/>
      <c r="G205" s="234"/>
      <c r="H205" s="234"/>
      <c r="I205" s="235"/>
      <c r="J205" s="153">
        <f xml:space="preserve"> IF(selected_credit_union="Please Select",1,IF($C205="Please Select",0,IF(AND($C205&lt;&gt;"Yes",$E205=""),0,1)))</f>
        <v>1</v>
      </c>
      <c r="K205" s="158"/>
    </row>
    <row r="206" spans="1:11" s="39" customFormat="1" ht="6" customHeight="1" x14ac:dyDescent="0.3">
      <c r="A206" s="257"/>
      <c r="B206" s="281"/>
      <c r="C206" s="69"/>
      <c r="D206" s="109"/>
      <c r="E206" s="2"/>
      <c r="F206" s="1"/>
      <c r="G206" s="1"/>
      <c r="H206" s="1"/>
      <c r="I206" s="1"/>
      <c r="J206" s="154"/>
      <c r="K206" s="158"/>
    </row>
    <row r="207" spans="1:11" s="39" customFormat="1" ht="22.5" customHeight="1" x14ac:dyDescent="0.3">
      <c r="A207" s="257"/>
      <c r="B207" s="258" t="s">
        <v>478</v>
      </c>
      <c r="C207" s="108" t="s">
        <v>518</v>
      </c>
      <c r="D207" s="109"/>
      <c r="E207" s="233"/>
      <c r="F207" s="234"/>
      <c r="G207" s="234"/>
      <c r="H207" s="234"/>
      <c r="I207" s="235"/>
      <c r="J207" s="153">
        <f xml:space="preserve"> IF(selected_credit_union="Please Select",1,IF($C207="Please Select",0,IF(AND($C207&lt;&gt;"Yes",$E207=""),0,1)))</f>
        <v>1</v>
      </c>
      <c r="K207" s="158"/>
    </row>
    <row r="208" spans="1:11" s="39" customFormat="1" ht="6" customHeight="1" x14ac:dyDescent="0.3">
      <c r="A208" s="257"/>
      <c r="B208" s="281"/>
      <c r="C208" s="69"/>
      <c r="D208" s="109"/>
      <c r="E208" s="2"/>
      <c r="F208" s="1"/>
      <c r="G208" s="1"/>
      <c r="H208" s="1"/>
      <c r="I208" s="1"/>
      <c r="J208" s="154"/>
      <c r="K208" s="158"/>
    </row>
    <row r="209" spans="1:11" s="39" customFormat="1" ht="22.5" customHeight="1" x14ac:dyDescent="0.3">
      <c r="A209" s="257"/>
      <c r="B209" s="258" t="s">
        <v>479</v>
      </c>
      <c r="C209" s="108" t="s">
        <v>518</v>
      </c>
      <c r="D209" s="109"/>
      <c r="E209" s="233"/>
      <c r="F209" s="234"/>
      <c r="G209" s="234"/>
      <c r="H209" s="234"/>
      <c r="I209" s="235"/>
      <c r="J209" s="153">
        <f xml:space="preserve"> IF(selected_credit_union="Please Select",1,IF($C209="Please Select",0,IF(AND($C209&lt;&gt;"Yes",$E209=""),0,1)))</f>
        <v>1</v>
      </c>
      <c r="K209" s="158"/>
    </row>
    <row r="210" spans="1:11" s="39" customFormat="1" ht="6" customHeight="1" x14ac:dyDescent="0.3">
      <c r="A210" s="257"/>
      <c r="B210" s="281"/>
      <c r="C210" s="69"/>
      <c r="D210" s="109"/>
      <c r="E210" s="2"/>
      <c r="F210" s="1"/>
      <c r="G210" s="1"/>
      <c r="H210" s="1"/>
      <c r="I210" s="1"/>
      <c r="J210" s="154"/>
      <c r="K210" s="158"/>
    </row>
    <row r="211" spans="1:11" s="39" customFormat="1" ht="22.5" customHeight="1" x14ac:dyDescent="0.3">
      <c r="A211" s="257"/>
      <c r="B211" s="258" t="s">
        <v>480</v>
      </c>
      <c r="C211" s="108" t="s">
        <v>518</v>
      </c>
      <c r="D211" s="109"/>
      <c r="E211" s="233"/>
      <c r="F211" s="234"/>
      <c r="G211" s="234"/>
      <c r="H211" s="234"/>
      <c r="I211" s="235"/>
      <c r="J211" s="153">
        <f xml:space="preserve"> IF(selected_credit_union="Please Select",1,IF($C211="Please Select",0,IF(AND($C211&lt;&gt;"Yes",$E211=""),0,1)))</f>
        <v>1</v>
      </c>
      <c r="K211" s="158"/>
    </row>
    <row r="212" spans="1:11" s="39" customFormat="1" ht="6" customHeight="1" x14ac:dyDescent="0.3">
      <c r="A212" s="94"/>
      <c r="B212" s="281"/>
      <c r="C212" s="69"/>
      <c r="D212" s="109"/>
      <c r="E212" s="2"/>
      <c r="F212" s="1"/>
      <c r="G212" s="1"/>
      <c r="H212" s="1"/>
      <c r="I212" s="1"/>
      <c r="J212" s="154"/>
      <c r="K212" s="158"/>
    </row>
    <row r="213" spans="1:11" s="39" customFormat="1" ht="22.5" customHeight="1" x14ac:dyDescent="0.3">
      <c r="A213" s="94" t="s">
        <v>481</v>
      </c>
      <c r="B213" s="258" t="s">
        <v>482</v>
      </c>
      <c r="C213" s="108" t="s">
        <v>518</v>
      </c>
      <c r="D213" s="109"/>
      <c r="E213" s="233"/>
      <c r="F213" s="234"/>
      <c r="G213" s="234"/>
      <c r="H213" s="234"/>
      <c r="I213" s="235"/>
      <c r="J213" s="153">
        <f xml:space="preserve"> IF(selected_credit_union="Please Select",1,IF($C213="Please Select",0,IF(AND($C213&lt;&gt;"Yes",$E213=""),0,1)))</f>
        <v>1</v>
      </c>
      <c r="K213" s="158"/>
    </row>
    <row r="214" spans="1:11" s="39" customFormat="1" ht="27" customHeight="1" x14ac:dyDescent="0.3">
      <c r="A214" s="98"/>
      <c r="B214" s="283"/>
      <c r="C214" s="117"/>
      <c r="D214" s="115"/>
      <c r="E214" s="75"/>
      <c r="F214" s="74"/>
      <c r="G214" s="74"/>
      <c r="H214" s="74"/>
      <c r="I214" s="74"/>
      <c r="J214" s="155"/>
      <c r="K214" s="158"/>
    </row>
    <row r="215" spans="1:11" s="39" customFormat="1" ht="26.25" customHeight="1" x14ac:dyDescent="0.3">
      <c r="A215" s="94" t="s">
        <v>570</v>
      </c>
      <c r="B215" s="97" t="s">
        <v>483</v>
      </c>
      <c r="C215" s="111"/>
      <c r="D215" s="109"/>
      <c r="E215" s="4"/>
      <c r="F215" s="1"/>
      <c r="G215" s="4"/>
      <c r="H215" s="1"/>
      <c r="I215" s="3"/>
      <c r="J215" s="154"/>
      <c r="K215" s="158"/>
    </row>
    <row r="216" spans="1:11" s="39" customFormat="1" ht="4.5" customHeight="1" x14ac:dyDescent="0.3">
      <c r="A216" s="94"/>
      <c r="B216" s="95"/>
      <c r="C216" s="69"/>
      <c r="D216" s="109"/>
      <c r="E216" s="2"/>
      <c r="F216" s="1"/>
      <c r="G216" s="1"/>
      <c r="H216" s="1"/>
      <c r="I216" s="1"/>
      <c r="J216" s="154"/>
      <c r="K216" s="158"/>
    </row>
    <row r="217" spans="1:11" s="39" customFormat="1" ht="22.5" customHeight="1" x14ac:dyDescent="0.3">
      <c r="A217" s="257" t="s">
        <v>455</v>
      </c>
      <c r="B217" s="258" t="s">
        <v>573</v>
      </c>
      <c r="C217" s="108" t="s">
        <v>518</v>
      </c>
      <c r="D217" s="109"/>
      <c r="E217" s="233"/>
      <c r="F217" s="234"/>
      <c r="G217" s="234"/>
      <c r="H217" s="234"/>
      <c r="I217" s="235"/>
      <c r="J217" s="153">
        <f xml:space="preserve"> IF(selected_credit_union="Please Select",1,IF($C217="Please Select",0,IF(AND($C217&lt;&gt;"Yes",$E217=""),0,1)))</f>
        <v>1</v>
      </c>
      <c r="K217" s="158"/>
    </row>
    <row r="218" spans="1:11" s="39" customFormat="1" ht="4.5" customHeight="1" x14ac:dyDescent="0.3">
      <c r="A218" s="257"/>
      <c r="B218" s="282"/>
      <c r="C218" s="69"/>
      <c r="D218" s="109"/>
      <c r="E218" s="2"/>
      <c r="F218" s="1"/>
      <c r="G218" s="1"/>
      <c r="H218" s="1"/>
      <c r="I218" s="1"/>
      <c r="J218" s="154"/>
      <c r="K218" s="158"/>
    </row>
    <row r="219" spans="1:11" s="39" customFormat="1" ht="22.5" customHeight="1" x14ac:dyDescent="0.3">
      <c r="A219" s="257"/>
      <c r="B219" s="95" t="s">
        <v>484</v>
      </c>
      <c r="C219" s="108" t="s">
        <v>518</v>
      </c>
      <c r="D219" s="109"/>
      <c r="E219" s="233"/>
      <c r="F219" s="234"/>
      <c r="G219" s="234"/>
      <c r="H219" s="234"/>
      <c r="I219" s="235"/>
      <c r="J219" s="153">
        <f xml:space="preserve"> IF(selected_credit_union="Please Select",1,IF($C219="Please Select",0,IF(AND($C219&lt;&gt;"Yes",$E219=""),0,1)))</f>
        <v>1</v>
      </c>
      <c r="K219" s="158"/>
    </row>
    <row r="220" spans="1:11" s="39" customFormat="1" ht="6.75" hidden="1" customHeight="1" x14ac:dyDescent="0.3">
      <c r="A220" s="94"/>
      <c r="B220" s="95"/>
      <c r="C220" s="69"/>
      <c r="D220" s="109"/>
      <c r="E220" s="2"/>
      <c r="F220" s="1"/>
      <c r="G220" s="1"/>
      <c r="H220" s="1"/>
      <c r="I220" s="1"/>
      <c r="J220" s="154"/>
      <c r="K220" s="158"/>
    </row>
    <row r="221" spans="1:11" s="39" customFormat="1" ht="40.5" customHeight="1" x14ac:dyDescent="0.3">
      <c r="A221" s="94" t="s">
        <v>485</v>
      </c>
      <c r="B221" s="97" t="s">
        <v>486</v>
      </c>
      <c r="C221" s="111"/>
      <c r="D221" s="109"/>
      <c r="E221" s="4"/>
      <c r="F221" s="1"/>
      <c r="G221" s="4"/>
      <c r="H221" s="1"/>
      <c r="I221" s="3"/>
      <c r="J221" s="154"/>
      <c r="K221" s="158"/>
    </row>
    <row r="222" spans="1:11" s="39" customFormat="1" ht="6.75" customHeight="1" x14ac:dyDescent="0.3">
      <c r="A222" s="94"/>
      <c r="B222" s="95"/>
      <c r="C222" s="69"/>
      <c r="D222" s="109"/>
      <c r="E222" s="2"/>
      <c r="F222" s="1"/>
      <c r="G222" s="1"/>
      <c r="H222" s="1"/>
      <c r="I222" s="1"/>
      <c r="J222" s="154"/>
      <c r="K222" s="158"/>
    </row>
    <row r="223" spans="1:11" s="39" customFormat="1" ht="22.5" customHeight="1" x14ac:dyDescent="0.3">
      <c r="A223" s="257" t="s">
        <v>455</v>
      </c>
      <c r="B223" s="258" t="s">
        <v>487</v>
      </c>
      <c r="C223" s="108" t="s">
        <v>518</v>
      </c>
      <c r="D223" s="109"/>
      <c r="E223" s="233"/>
      <c r="F223" s="234"/>
      <c r="G223" s="234"/>
      <c r="H223" s="234"/>
      <c r="I223" s="235"/>
      <c r="J223" s="153">
        <f xml:space="preserve"> IF(selected_credit_union="Please Select",1,IF($C223="Please Select",0,IF(AND($C223&lt;&gt;"Yes",$E223=""),0,1)))</f>
        <v>1</v>
      </c>
      <c r="K223" s="158"/>
    </row>
    <row r="224" spans="1:11" s="39" customFormat="1" ht="4.5" customHeight="1" x14ac:dyDescent="0.3">
      <c r="A224" s="257"/>
      <c r="B224" s="281"/>
      <c r="C224" s="69"/>
      <c r="D224" s="109"/>
      <c r="E224" s="2"/>
      <c r="F224" s="1"/>
      <c r="G224" s="1"/>
      <c r="H224" s="1"/>
      <c r="I224" s="1"/>
      <c r="J224" s="154"/>
      <c r="K224" s="158"/>
    </row>
    <row r="225" spans="1:11" s="39" customFormat="1" ht="22.5" customHeight="1" x14ac:dyDescent="0.3">
      <c r="A225" s="257"/>
      <c r="B225" s="258" t="s">
        <v>488</v>
      </c>
      <c r="C225" s="108" t="s">
        <v>518</v>
      </c>
      <c r="D225" s="109"/>
      <c r="E225" s="233"/>
      <c r="F225" s="234"/>
      <c r="G225" s="234"/>
      <c r="H225" s="234"/>
      <c r="I225" s="235"/>
      <c r="J225" s="153">
        <f xml:space="preserve"> IF(selected_credit_union="Please Select",1,IF($C225="Please Select",0,IF(AND($C225&lt;&gt;"Yes",$E225=""),0,1)))</f>
        <v>1</v>
      </c>
      <c r="K225" s="158"/>
    </row>
    <row r="226" spans="1:11" s="39" customFormat="1" ht="4.5" customHeight="1" x14ac:dyDescent="0.3">
      <c r="A226" s="257"/>
      <c r="B226" s="281"/>
      <c r="C226" s="69"/>
      <c r="D226" s="109"/>
      <c r="E226" s="2"/>
      <c r="F226" s="1"/>
      <c r="G226" s="1"/>
      <c r="H226" s="1"/>
      <c r="I226" s="1"/>
      <c r="J226" s="154"/>
      <c r="K226" s="158"/>
    </row>
    <row r="227" spans="1:11" s="39" customFormat="1" ht="22.5" customHeight="1" x14ac:dyDescent="0.3">
      <c r="A227" s="257"/>
      <c r="B227" s="258" t="s">
        <v>490</v>
      </c>
      <c r="C227" s="108" t="s">
        <v>518</v>
      </c>
      <c r="D227" s="109"/>
      <c r="E227" s="233"/>
      <c r="F227" s="234"/>
      <c r="G227" s="234"/>
      <c r="H227" s="234"/>
      <c r="I227" s="235"/>
      <c r="J227" s="153">
        <f xml:space="preserve"> IF(selected_credit_union="Please Select",1,IF($C227="Please Select",0,IF(AND($C227&lt;&gt;"Yes",$E227=""),0,1)))</f>
        <v>1</v>
      </c>
      <c r="K227" s="158"/>
    </row>
    <row r="228" spans="1:11" s="39" customFormat="1" ht="4.5" customHeight="1" x14ac:dyDescent="0.3">
      <c r="A228" s="257"/>
      <c r="B228" s="281"/>
      <c r="C228" s="69"/>
      <c r="D228" s="109"/>
      <c r="E228" s="2"/>
      <c r="F228" s="1"/>
      <c r="G228" s="1"/>
      <c r="H228" s="1"/>
      <c r="I228" s="1"/>
      <c r="J228" s="154"/>
      <c r="K228" s="158"/>
    </row>
    <row r="229" spans="1:11" s="39" customFormat="1" ht="22.5" customHeight="1" x14ac:dyDescent="0.3">
      <c r="A229" s="257"/>
      <c r="B229" s="258" t="s">
        <v>489</v>
      </c>
      <c r="C229" s="108" t="s">
        <v>518</v>
      </c>
      <c r="D229" s="109"/>
      <c r="E229" s="233"/>
      <c r="F229" s="234"/>
      <c r="G229" s="234"/>
      <c r="H229" s="234"/>
      <c r="I229" s="235"/>
      <c r="J229" s="153">
        <f xml:space="preserve"> IF(selected_credit_union="Please Select",1,IF($C229="Please Select",0,IF(AND($C229&lt;&gt;"Yes",$E229=""),0,1)))</f>
        <v>1</v>
      </c>
      <c r="K229" s="158"/>
    </row>
    <row r="230" spans="1:11" s="39" customFormat="1" ht="4.5" customHeight="1" x14ac:dyDescent="0.3">
      <c r="A230" s="257"/>
      <c r="B230" s="281"/>
      <c r="C230" s="69"/>
      <c r="D230" s="109"/>
      <c r="E230" s="2"/>
      <c r="F230" s="1"/>
      <c r="G230" s="1"/>
      <c r="H230" s="1"/>
      <c r="I230" s="1"/>
      <c r="J230" s="154"/>
      <c r="K230" s="158"/>
    </row>
    <row r="231" spans="1:11" s="39" customFormat="1" ht="22.5" customHeight="1" x14ac:dyDescent="0.3">
      <c r="A231" s="257"/>
      <c r="B231" s="95" t="s">
        <v>491</v>
      </c>
      <c r="C231" s="108" t="s">
        <v>518</v>
      </c>
      <c r="D231" s="109"/>
      <c r="E231" s="233"/>
      <c r="F231" s="234"/>
      <c r="G231" s="234"/>
      <c r="H231" s="234"/>
      <c r="I231" s="235"/>
      <c r="J231" s="153">
        <f xml:space="preserve"> IF(selected_credit_union="Please Select",1,IF($C231="Please Select",0,IF(AND($C231&lt;&gt;"Yes",$E231=""),0,1)))</f>
        <v>1</v>
      </c>
      <c r="K231" s="158"/>
    </row>
    <row r="232" spans="1:11" s="39" customFormat="1" ht="4.5" customHeight="1" x14ac:dyDescent="0.3">
      <c r="A232" s="257"/>
      <c r="B232" s="95"/>
      <c r="C232" s="69"/>
      <c r="D232" s="109"/>
      <c r="E232" s="2"/>
      <c r="F232" s="1"/>
      <c r="G232" s="1"/>
      <c r="H232" s="1"/>
      <c r="I232" s="1"/>
      <c r="J232" s="154"/>
      <c r="K232" s="158"/>
    </row>
    <row r="233" spans="1:11" s="39" customFormat="1" ht="22.5" customHeight="1" x14ac:dyDescent="0.3">
      <c r="A233" s="257"/>
      <c r="B233" s="258" t="s">
        <v>492</v>
      </c>
      <c r="C233" s="108" t="s">
        <v>518</v>
      </c>
      <c r="D233" s="109"/>
      <c r="E233" s="233"/>
      <c r="F233" s="234"/>
      <c r="G233" s="234"/>
      <c r="H233" s="234"/>
      <c r="I233" s="235"/>
      <c r="J233" s="153">
        <f xml:space="preserve"> IF(selected_credit_union="Please Select",1,IF($C233="Please Select",0,IF(AND($C233&lt;&gt;"Yes",$E233=""),0,1)))</f>
        <v>1</v>
      </c>
      <c r="K233" s="158"/>
    </row>
    <row r="234" spans="1:11" s="39" customFormat="1" ht="10.5" customHeight="1" x14ac:dyDescent="0.3">
      <c r="A234" s="94"/>
      <c r="B234" s="281"/>
      <c r="C234" s="69"/>
      <c r="D234" s="109"/>
      <c r="E234" s="2"/>
      <c r="F234" s="1"/>
      <c r="G234" s="1"/>
      <c r="H234" s="1"/>
      <c r="I234" s="1"/>
      <c r="J234" s="154"/>
      <c r="K234" s="158"/>
    </row>
    <row r="235" spans="1:11" s="39" customFormat="1" ht="69" customHeight="1" x14ac:dyDescent="0.3">
      <c r="A235" s="94" t="s">
        <v>493</v>
      </c>
      <c r="B235" s="97" t="s">
        <v>494</v>
      </c>
      <c r="C235" s="111"/>
      <c r="D235" s="109"/>
      <c r="E235" s="4"/>
      <c r="F235" s="1"/>
      <c r="G235" s="4"/>
      <c r="H235" s="1"/>
      <c r="I235" s="3"/>
      <c r="J235" s="154"/>
      <c r="K235" s="158"/>
    </row>
    <row r="236" spans="1:11" s="39" customFormat="1" ht="6.75" customHeight="1" x14ac:dyDescent="0.3">
      <c r="A236" s="94"/>
      <c r="B236" s="95"/>
      <c r="C236" s="69"/>
      <c r="D236" s="109"/>
      <c r="E236" s="2"/>
      <c r="F236" s="1"/>
      <c r="G236" s="1"/>
      <c r="H236" s="1"/>
      <c r="I236" s="1"/>
      <c r="J236" s="154"/>
      <c r="K236" s="158"/>
    </row>
    <row r="237" spans="1:11" s="39" customFormat="1" ht="22.5" customHeight="1" x14ac:dyDescent="0.3">
      <c r="A237" s="257" t="s">
        <v>455</v>
      </c>
      <c r="B237" s="258" t="s">
        <v>540</v>
      </c>
      <c r="C237" s="108" t="s">
        <v>518</v>
      </c>
      <c r="D237" s="109"/>
      <c r="E237" s="233"/>
      <c r="F237" s="234"/>
      <c r="G237" s="234"/>
      <c r="H237" s="234"/>
      <c r="I237" s="235"/>
      <c r="J237" s="153">
        <f xml:space="preserve"> IF(selected_credit_union="Please Select",1,IF($C237="Please Select",0,IF(AND($C237&lt;&gt;"Yes",$E237=""),0,1)))</f>
        <v>1</v>
      </c>
      <c r="K237" s="158"/>
    </row>
    <row r="238" spans="1:11" s="39" customFormat="1" ht="4.5" customHeight="1" x14ac:dyDescent="0.3">
      <c r="A238" s="257"/>
      <c r="B238" s="281"/>
      <c r="C238" s="69"/>
      <c r="D238" s="109"/>
      <c r="E238" s="2"/>
      <c r="F238" s="1"/>
      <c r="G238" s="1"/>
      <c r="H238" s="1"/>
      <c r="I238" s="1"/>
      <c r="J238" s="154"/>
      <c r="K238" s="158"/>
    </row>
    <row r="239" spans="1:11" s="39" customFormat="1" ht="22.5" customHeight="1" x14ac:dyDescent="0.3">
      <c r="A239" s="257"/>
      <c r="B239" s="258" t="s">
        <v>495</v>
      </c>
      <c r="C239" s="108" t="s">
        <v>518</v>
      </c>
      <c r="D239" s="109"/>
      <c r="E239" s="233"/>
      <c r="F239" s="234"/>
      <c r="G239" s="234"/>
      <c r="H239" s="234"/>
      <c r="I239" s="235"/>
      <c r="J239" s="153">
        <f xml:space="preserve"> IF(selected_credit_union="Please Select",1,IF($C239="Please Select",0,IF(AND($C239&lt;&gt;"Yes",$E239=""),0,1)))</f>
        <v>1</v>
      </c>
      <c r="K239" s="158"/>
    </row>
    <row r="240" spans="1:11" s="39" customFormat="1" ht="4.5" customHeight="1" x14ac:dyDescent="0.3">
      <c r="A240" s="257"/>
      <c r="B240" s="281"/>
      <c r="C240" s="69"/>
      <c r="D240" s="109"/>
      <c r="E240" s="2"/>
      <c r="F240" s="1"/>
      <c r="G240" s="1"/>
      <c r="H240" s="1"/>
      <c r="I240" s="1"/>
      <c r="J240" s="154"/>
      <c r="K240" s="158"/>
    </row>
    <row r="241" spans="1:11" s="39" customFormat="1" ht="22.5" customHeight="1" x14ac:dyDescent="0.3">
      <c r="A241" s="257"/>
      <c r="B241" s="258" t="s">
        <v>558</v>
      </c>
      <c r="C241" s="108" t="s">
        <v>518</v>
      </c>
      <c r="D241" s="109"/>
      <c r="E241" s="233"/>
      <c r="F241" s="234"/>
      <c r="G241" s="234"/>
      <c r="H241" s="234"/>
      <c r="I241" s="235"/>
      <c r="J241" s="153">
        <f xml:space="preserve"> IF(selected_credit_union="Please Select",1,IF($C241="Please Select",0,IF(AND($C241&lt;&gt;"Yes",$E241=""),0,1)))</f>
        <v>1</v>
      </c>
      <c r="K241" s="158"/>
    </row>
    <row r="242" spans="1:11" s="39" customFormat="1" ht="4.5" customHeight="1" x14ac:dyDescent="0.3">
      <c r="A242" s="257"/>
      <c r="B242" s="281"/>
      <c r="C242" s="69"/>
      <c r="D242" s="109"/>
      <c r="E242" s="2"/>
      <c r="F242" s="1"/>
      <c r="G242" s="1"/>
      <c r="H242" s="1"/>
      <c r="I242" s="1"/>
      <c r="J242" s="154"/>
      <c r="K242" s="158"/>
    </row>
    <row r="243" spans="1:11" s="39" customFormat="1" ht="22.5" customHeight="1" x14ac:dyDescent="0.3">
      <c r="A243" s="257"/>
      <c r="B243" s="258" t="s">
        <v>538</v>
      </c>
      <c r="C243" s="108" t="s">
        <v>518</v>
      </c>
      <c r="D243" s="109"/>
      <c r="E243" s="233"/>
      <c r="F243" s="234"/>
      <c r="G243" s="234"/>
      <c r="H243" s="234"/>
      <c r="I243" s="235"/>
      <c r="J243" s="153">
        <f xml:space="preserve"> IF(selected_credit_union="Please Select",1,IF($C243="Please Select",0,IF(AND($C243&lt;&gt;"Yes",$E243=""),0,1)))</f>
        <v>1</v>
      </c>
      <c r="K243" s="158"/>
    </row>
    <row r="244" spans="1:11" s="39" customFormat="1" ht="4.5" customHeight="1" x14ac:dyDescent="0.3">
      <c r="A244" s="257"/>
      <c r="B244" s="281"/>
      <c r="C244" s="69"/>
      <c r="D244" s="109"/>
      <c r="E244" s="2"/>
      <c r="F244" s="1"/>
      <c r="G244" s="1"/>
      <c r="H244" s="1"/>
      <c r="I244" s="1"/>
      <c r="J244" s="154"/>
      <c r="K244" s="158"/>
    </row>
    <row r="245" spans="1:11" s="39" customFormat="1" ht="22.5" customHeight="1" x14ac:dyDescent="0.3">
      <c r="A245" s="257"/>
      <c r="B245" s="258" t="s">
        <v>563</v>
      </c>
      <c r="C245" s="108" t="s">
        <v>518</v>
      </c>
      <c r="D245" s="109"/>
      <c r="E245" s="233"/>
      <c r="F245" s="234"/>
      <c r="G245" s="234"/>
      <c r="H245" s="234"/>
      <c r="I245" s="235"/>
      <c r="J245" s="153">
        <f xml:space="preserve"> IF(selected_credit_union="Please Select",1,IF($C245="Please Select",0,IF(AND($C245&lt;&gt;"Yes",$E245=""),0,1)))</f>
        <v>1</v>
      </c>
      <c r="K245" s="158"/>
    </row>
    <row r="246" spans="1:11" s="39" customFormat="1" ht="4.5" customHeight="1" x14ac:dyDescent="0.3">
      <c r="A246" s="257"/>
      <c r="B246" s="281"/>
      <c r="C246" s="69"/>
      <c r="D246" s="109"/>
      <c r="E246" s="2"/>
      <c r="F246" s="1"/>
      <c r="G246" s="1"/>
      <c r="H246" s="1"/>
      <c r="I246" s="1"/>
      <c r="J246" s="154"/>
      <c r="K246" s="158"/>
    </row>
    <row r="247" spans="1:11" s="39" customFormat="1" ht="22.5" customHeight="1" x14ac:dyDescent="0.3">
      <c r="A247" s="257"/>
      <c r="B247" s="258" t="s">
        <v>597</v>
      </c>
      <c r="C247" s="108" t="s">
        <v>518</v>
      </c>
      <c r="D247" s="109"/>
      <c r="E247" s="233"/>
      <c r="F247" s="234"/>
      <c r="G247" s="234"/>
      <c r="H247" s="234"/>
      <c r="I247" s="235"/>
      <c r="J247" s="153">
        <f xml:space="preserve"> IF(selected_credit_union="Please Select",1,IF($C247="Please Select",0,IF(AND($C247&lt;&gt;"Yes",$E247=""),0,1)))</f>
        <v>1</v>
      </c>
      <c r="K247" s="158"/>
    </row>
    <row r="248" spans="1:11" s="39" customFormat="1" ht="36" customHeight="1" x14ac:dyDescent="0.3">
      <c r="A248" s="99"/>
      <c r="B248" s="281"/>
      <c r="C248" s="38"/>
      <c r="D248" s="109"/>
      <c r="E248" s="2"/>
      <c r="F248" s="1"/>
      <c r="G248" s="1"/>
      <c r="H248" s="1"/>
      <c r="I248" s="2"/>
      <c r="J248" s="154"/>
      <c r="K248" s="158"/>
    </row>
    <row r="249" spans="1:11" s="39" customFormat="1" ht="2.25" customHeight="1" x14ac:dyDescent="0.3">
      <c r="A249" s="99"/>
      <c r="B249" s="95"/>
      <c r="C249" s="38"/>
      <c r="D249" s="38"/>
      <c r="E249" s="3"/>
      <c r="F249" s="3"/>
      <c r="G249" s="3"/>
      <c r="H249" s="3"/>
      <c r="I249" s="2"/>
      <c r="J249" s="154"/>
      <c r="K249" s="158"/>
    </row>
    <row r="250" spans="1:11" s="39" customFormat="1" ht="3.75" customHeight="1" x14ac:dyDescent="0.3">
      <c r="A250" s="100"/>
      <c r="B250" s="101"/>
      <c r="C250" s="113"/>
      <c r="D250" s="109"/>
      <c r="E250" s="2"/>
      <c r="F250" s="1"/>
      <c r="G250" s="2"/>
      <c r="H250" s="1"/>
      <c r="I250" s="2"/>
      <c r="J250" s="154"/>
      <c r="K250" s="158"/>
    </row>
    <row r="251" spans="1:11" s="71" customFormat="1" ht="28.5" customHeight="1" x14ac:dyDescent="0.3">
      <c r="A251" s="100" t="s">
        <v>530</v>
      </c>
      <c r="B251" s="128"/>
      <c r="C251" s="69" t="s">
        <v>417</v>
      </c>
      <c r="D251" s="109"/>
      <c r="E251" s="262"/>
      <c r="F251" s="263"/>
      <c r="G251" s="263"/>
      <c r="H251" s="264"/>
      <c r="I251" s="2"/>
      <c r="J251" s="159"/>
      <c r="K251" s="160"/>
    </row>
    <row r="252" spans="1:11" s="39" customFormat="1" ht="6" customHeight="1" x14ac:dyDescent="0.3">
      <c r="A252" s="102"/>
      <c r="B252" s="103"/>
      <c r="C252" s="116"/>
      <c r="D252" s="115"/>
      <c r="E252" s="75"/>
      <c r="F252" s="74"/>
      <c r="G252" s="75"/>
      <c r="H252" s="74"/>
      <c r="I252" s="74"/>
      <c r="J252" s="76"/>
    </row>
    <row r="253" spans="1:11" s="39" customFormat="1" ht="6.75" customHeight="1" x14ac:dyDescent="0.3">
      <c r="A253" s="93"/>
      <c r="B253" s="95"/>
      <c r="C253" s="38"/>
      <c r="D253" s="109"/>
      <c r="E253" s="2"/>
      <c r="F253" s="1"/>
      <c r="G253" s="2"/>
      <c r="H253" s="1"/>
      <c r="I253" s="2"/>
      <c r="J253" s="36"/>
    </row>
    <row r="254" spans="1:11" s="39" customFormat="1" ht="14" x14ac:dyDescent="0.3">
      <c r="A254" s="104"/>
      <c r="B254" s="105"/>
      <c r="C254" s="36"/>
      <c r="D254" s="118"/>
      <c r="E254" s="87"/>
      <c r="F254" s="86"/>
      <c r="G254" s="87"/>
      <c r="H254" s="86"/>
      <c r="I254" s="87"/>
      <c r="J254" s="36"/>
    </row>
    <row r="255" spans="1:11" s="119" customFormat="1" ht="14" hidden="1" x14ac:dyDescent="0.3">
      <c r="A255" s="106"/>
      <c r="B255" s="107"/>
      <c r="C255" s="120"/>
      <c r="E255" s="88"/>
      <c r="F255" s="88"/>
      <c r="G255" s="89"/>
      <c r="H255" s="88"/>
      <c r="I255" s="89"/>
      <c r="J255" s="36"/>
    </row>
    <row r="256" spans="1:11" s="119" customFormat="1" ht="14" hidden="1" x14ac:dyDescent="0.3">
      <c r="A256" s="106"/>
      <c r="B256" s="107"/>
      <c r="C256" s="120"/>
      <c r="E256" s="88"/>
      <c r="F256" s="88"/>
      <c r="G256" s="89"/>
      <c r="H256" s="88"/>
      <c r="I256" s="89"/>
      <c r="J256" s="36"/>
    </row>
    <row r="257" spans="1:10" s="119" customFormat="1" ht="14" hidden="1" x14ac:dyDescent="0.3">
      <c r="A257" s="106"/>
      <c r="B257" s="107"/>
      <c r="C257" s="120"/>
      <c r="E257" s="88"/>
      <c r="F257" s="88"/>
      <c r="G257" s="89"/>
      <c r="H257" s="88"/>
      <c r="I257" s="89"/>
      <c r="J257" s="36"/>
    </row>
    <row r="258" spans="1:10" s="119" customFormat="1" ht="14" hidden="1" x14ac:dyDescent="0.3">
      <c r="A258" s="106"/>
      <c r="B258" s="107"/>
      <c r="C258" s="120"/>
      <c r="E258" s="88"/>
      <c r="F258" s="88"/>
      <c r="G258" s="89"/>
      <c r="H258" s="88"/>
      <c r="I258" s="89"/>
      <c r="J258" s="36"/>
    </row>
    <row r="259" spans="1:10" s="119" customFormat="1" ht="14" hidden="1" x14ac:dyDescent="0.3">
      <c r="A259" s="106"/>
      <c r="B259" s="107"/>
      <c r="C259" s="120"/>
      <c r="E259" s="88"/>
      <c r="F259" s="88"/>
      <c r="G259" s="89"/>
      <c r="H259" s="88"/>
      <c r="I259" s="89"/>
      <c r="J259" s="36"/>
    </row>
    <row r="260" spans="1:10" s="119" customFormat="1" ht="14" hidden="1" x14ac:dyDescent="0.3">
      <c r="A260" s="106"/>
      <c r="B260" s="107"/>
      <c r="C260" s="120"/>
      <c r="E260" s="88"/>
      <c r="F260" s="88"/>
      <c r="G260" s="89"/>
      <c r="H260" s="88"/>
      <c r="I260" s="89"/>
      <c r="J260" s="36"/>
    </row>
    <row r="261" spans="1:10" s="119" customFormat="1" ht="14" hidden="1" x14ac:dyDescent="0.3">
      <c r="A261" s="106"/>
      <c r="B261" s="107"/>
      <c r="C261" s="120"/>
      <c r="E261" s="88"/>
      <c r="F261" s="88"/>
      <c r="G261" s="89"/>
      <c r="H261" s="88"/>
      <c r="I261" s="89"/>
      <c r="J261" s="36"/>
    </row>
    <row r="262" spans="1:10" s="119" customFormat="1" ht="14" hidden="1" x14ac:dyDescent="0.3">
      <c r="A262" s="106"/>
      <c r="B262" s="107"/>
      <c r="C262" s="120"/>
      <c r="E262" s="88"/>
      <c r="F262" s="88"/>
      <c r="G262" s="89"/>
      <c r="H262" s="88"/>
      <c r="I262" s="89"/>
      <c r="J262" s="36"/>
    </row>
    <row r="263" spans="1:10" s="119" customFormat="1" ht="14" hidden="1" x14ac:dyDescent="0.3">
      <c r="A263" s="106"/>
      <c r="B263" s="107"/>
      <c r="C263" s="120"/>
      <c r="E263" s="88"/>
      <c r="F263" s="88"/>
      <c r="G263" s="89"/>
      <c r="H263" s="88"/>
      <c r="I263" s="89"/>
      <c r="J263" s="36"/>
    </row>
    <row r="264" spans="1:10" s="119" customFormat="1" ht="14" hidden="1" x14ac:dyDescent="0.3">
      <c r="A264" s="106"/>
      <c r="B264" s="107"/>
      <c r="C264" s="120"/>
      <c r="E264" s="88"/>
      <c r="F264" s="88"/>
      <c r="G264" s="89"/>
      <c r="H264" s="88"/>
      <c r="I264" s="89"/>
      <c r="J264" s="36"/>
    </row>
    <row r="265" spans="1:10" s="119" customFormat="1" ht="14" hidden="1" x14ac:dyDescent="0.3">
      <c r="A265" s="106"/>
      <c r="B265" s="107"/>
      <c r="C265" s="120"/>
      <c r="E265" s="88"/>
      <c r="F265" s="88"/>
      <c r="G265" s="89"/>
      <c r="H265" s="88"/>
      <c r="I265" s="89"/>
      <c r="J265" s="36"/>
    </row>
    <row r="266" spans="1:10" s="119" customFormat="1" ht="14" hidden="1" x14ac:dyDescent="0.3">
      <c r="A266" s="106"/>
      <c r="B266" s="107"/>
      <c r="C266" s="120"/>
      <c r="E266" s="88"/>
      <c r="F266" s="88"/>
      <c r="G266" s="89"/>
      <c r="H266" s="88"/>
      <c r="I266" s="89"/>
      <c r="J266" s="36"/>
    </row>
    <row r="267" spans="1:10" s="119" customFormat="1" ht="14" hidden="1" x14ac:dyDescent="0.3">
      <c r="A267" s="106"/>
      <c r="B267" s="107"/>
      <c r="C267" s="120"/>
      <c r="E267" s="88"/>
      <c r="F267" s="88"/>
      <c r="G267" s="89"/>
      <c r="H267" s="88"/>
      <c r="I267" s="89"/>
      <c r="J267" s="36"/>
    </row>
    <row r="268" spans="1:10" s="119" customFormat="1" ht="14" hidden="1" x14ac:dyDescent="0.3">
      <c r="A268" s="106"/>
      <c r="B268" s="107"/>
      <c r="C268" s="120"/>
      <c r="E268" s="88"/>
      <c r="F268" s="88"/>
      <c r="G268" s="89"/>
      <c r="H268" s="88"/>
      <c r="I268" s="89"/>
      <c r="J268" s="36"/>
    </row>
    <row r="269" spans="1:10" s="119" customFormat="1" ht="14" hidden="1" x14ac:dyDescent="0.3">
      <c r="A269" s="106"/>
      <c r="B269" s="107"/>
      <c r="C269" s="120"/>
      <c r="E269" s="88"/>
      <c r="F269" s="88"/>
      <c r="G269" s="89"/>
      <c r="H269" s="88"/>
      <c r="I269" s="89"/>
      <c r="J269" s="36"/>
    </row>
    <row r="270" spans="1:10" s="119" customFormat="1" ht="14" hidden="1" x14ac:dyDescent="0.3">
      <c r="A270" s="106"/>
      <c r="B270" s="107"/>
      <c r="C270" s="120"/>
      <c r="E270" s="88"/>
      <c r="F270" s="88"/>
      <c r="G270" s="89"/>
      <c r="H270" s="88"/>
      <c r="I270" s="89"/>
      <c r="J270" s="36"/>
    </row>
    <row r="271" spans="1:10" s="119" customFormat="1" ht="14" hidden="1" x14ac:dyDescent="0.3">
      <c r="A271" s="106"/>
      <c r="B271" s="107"/>
      <c r="C271" s="120"/>
      <c r="E271" s="88"/>
      <c r="F271" s="88"/>
      <c r="G271" s="89"/>
      <c r="H271" s="88"/>
      <c r="I271" s="89"/>
      <c r="J271" s="36"/>
    </row>
    <row r="272" spans="1:10" s="119" customFormat="1" ht="14" hidden="1" x14ac:dyDescent="0.3">
      <c r="A272" s="106"/>
      <c r="B272" s="107"/>
      <c r="C272" s="120"/>
      <c r="E272" s="88"/>
      <c r="F272" s="88"/>
      <c r="G272" s="89"/>
      <c r="H272" s="88"/>
      <c r="I272" s="89"/>
      <c r="J272" s="36"/>
    </row>
    <row r="273" spans="1:10" s="119" customFormat="1" ht="14" hidden="1" x14ac:dyDescent="0.3">
      <c r="A273" s="106"/>
      <c r="B273" s="107"/>
      <c r="C273" s="120"/>
      <c r="E273" s="88"/>
      <c r="F273" s="88"/>
      <c r="G273" s="89"/>
      <c r="H273" s="88"/>
      <c r="I273" s="89"/>
      <c r="J273" s="36"/>
    </row>
    <row r="274" spans="1:10" s="119" customFormat="1" ht="14" hidden="1" x14ac:dyDescent="0.3">
      <c r="A274" s="106"/>
      <c r="B274" s="107"/>
      <c r="C274" s="120"/>
      <c r="E274" s="88"/>
      <c r="F274" s="88"/>
      <c r="G274" s="89"/>
      <c r="H274" s="88"/>
      <c r="I274" s="89"/>
      <c r="J274" s="36"/>
    </row>
    <row r="275" spans="1:10" s="119" customFormat="1" ht="14" hidden="1" x14ac:dyDescent="0.3">
      <c r="A275" s="106"/>
      <c r="B275" s="107"/>
      <c r="C275" s="120"/>
      <c r="E275" s="88"/>
      <c r="F275" s="88"/>
      <c r="G275" s="89"/>
      <c r="H275" s="88"/>
      <c r="I275" s="89"/>
      <c r="J275" s="36"/>
    </row>
    <row r="276" spans="1:10" s="119" customFormat="1" ht="14" hidden="1" x14ac:dyDescent="0.3">
      <c r="A276" s="106"/>
      <c r="B276" s="107"/>
      <c r="C276" s="120"/>
      <c r="E276" s="88"/>
      <c r="F276" s="88"/>
      <c r="G276" s="89"/>
      <c r="H276" s="88"/>
      <c r="I276" s="89"/>
      <c r="J276" s="36"/>
    </row>
    <row r="277" spans="1:10" s="119" customFormat="1" ht="14" hidden="1" x14ac:dyDescent="0.3">
      <c r="A277" s="106"/>
      <c r="B277" s="107"/>
      <c r="C277" s="120"/>
      <c r="E277" s="88"/>
      <c r="F277" s="88"/>
      <c r="G277" s="89"/>
      <c r="H277" s="88"/>
      <c r="I277" s="89"/>
      <c r="J277" s="36"/>
    </row>
    <row r="278" spans="1:10" ht="15" hidden="1" customHeight="1" x14ac:dyDescent="0.3"/>
    <row r="279" spans="1:10" ht="15" hidden="1" customHeight="1" x14ac:dyDescent="0.3"/>
    <row r="280" spans="1:10" ht="15" hidden="1" customHeight="1" x14ac:dyDescent="0.3"/>
    <row r="281" spans="1:10" s="119" customFormat="1" ht="15" hidden="1" customHeight="1" x14ac:dyDescent="0.3">
      <c r="A281" s="106"/>
      <c r="B281" s="107"/>
      <c r="C281" s="120"/>
      <c r="E281" s="88"/>
      <c r="F281" s="88"/>
      <c r="G281" s="89"/>
      <c r="H281" s="88"/>
      <c r="I281" s="89"/>
      <c r="J281" s="36"/>
    </row>
    <row r="282" spans="1:10" s="119" customFormat="1" ht="15" hidden="1" customHeight="1" x14ac:dyDescent="0.3">
      <c r="A282" s="106"/>
      <c r="B282" s="107"/>
      <c r="C282" s="120"/>
      <c r="E282" s="88"/>
      <c r="F282" s="88"/>
      <c r="G282" s="89"/>
      <c r="H282" s="88"/>
      <c r="I282" s="89"/>
      <c r="J282" s="36"/>
    </row>
    <row r="283" spans="1:10" s="119" customFormat="1" ht="15" hidden="1" customHeight="1" x14ac:dyDescent="0.3">
      <c r="A283" s="106"/>
      <c r="B283" s="107"/>
      <c r="C283" s="120"/>
      <c r="E283" s="88"/>
      <c r="F283" s="88"/>
      <c r="G283" s="89"/>
      <c r="H283" s="88"/>
      <c r="I283" s="89"/>
      <c r="J283" s="36"/>
    </row>
    <row r="284" spans="1:10" s="119" customFormat="1" ht="15" hidden="1" customHeight="1" x14ac:dyDescent="0.3">
      <c r="A284" s="106"/>
      <c r="B284" s="107"/>
      <c r="C284" s="120"/>
      <c r="E284" s="88"/>
      <c r="F284" s="88"/>
      <c r="G284" s="89"/>
      <c r="H284" s="88"/>
      <c r="I284" s="89"/>
      <c r="J284" s="36"/>
    </row>
    <row r="285" spans="1:10" s="119" customFormat="1" ht="15" hidden="1" customHeight="1" x14ac:dyDescent="0.3">
      <c r="A285" s="106"/>
      <c r="B285" s="107"/>
      <c r="C285" s="120"/>
      <c r="E285" s="88"/>
      <c r="F285" s="88"/>
      <c r="G285" s="89"/>
      <c r="H285" s="88"/>
      <c r="I285" s="89"/>
      <c r="J285" s="36"/>
    </row>
    <row r="286" spans="1:10" s="119" customFormat="1" ht="15" hidden="1" customHeight="1" x14ac:dyDescent="0.3">
      <c r="A286" s="106"/>
      <c r="B286" s="107"/>
      <c r="C286" s="120"/>
      <c r="E286" s="88"/>
      <c r="F286" s="88"/>
      <c r="G286" s="89"/>
      <c r="H286" s="88"/>
      <c r="I286" s="89"/>
      <c r="J286" s="36"/>
    </row>
    <row r="287" spans="1:10" s="119" customFormat="1" ht="15" hidden="1" customHeight="1" x14ac:dyDescent="0.3">
      <c r="A287" s="106"/>
      <c r="B287" s="107"/>
      <c r="C287" s="120"/>
      <c r="E287" s="88"/>
      <c r="F287" s="88"/>
      <c r="G287" s="89"/>
      <c r="H287" s="88"/>
      <c r="I287" s="89"/>
      <c r="J287" s="36"/>
    </row>
    <row r="288" spans="1:10" s="119" customFormat="1" ht="15" hidden="1" customHeight="1" x14ac:dyDescent="0.3">
      <c r="A288" s="106"/>
      <c r="B288" s="107"/>
      <c r="C288" s="120"/>
      <c r="E288" s="88"/>
      <c r="F288" s="88"/>
      <c r="G288" s="89"/>
      <c r="H288" s="88"/>
      <c r="I288" s="89"/>
      <c r="J288" s="36"/>
    </row>
    <row r="289" spans="1:10" s="119" customFormat="1" ht="15" hidden="1" customHeight="1" x14ac:dyDescent="0.3">
      <c r="A289" s="106"/>
      <c r="B289" s="107"/>
      <c r="C289" s="120"/>
      <c r="E289" s="88"/>
      <c r="F289" s="88"/>
      <c r="G289" s="89"/>
      <c r="H289" s="88"/>
      <c r="I289" s="89"/>
      <c r="J289" s="36"/>
    </row>
    <row r="290" spans="1:10" s="119" customFormat="1" ht="15" hidden="1" customHeight="1" x14ac:dyDescent="0.3">
      <c r="A290" s="106"/>
      <c r="B290" s="107"/>
      <c r="C290" s="120"/>
      <c r="E290" s="88"/>
      <c r="F290" s="88"/>
      <c r="G290" s="89"/>
      <c r="H290" s="88"/>
      <c r="I290" s="89"/>
      <c r="J290" s="36"/>
    </row>
    <row r="291" spans="1:10" s="119" customFormat="1" ht="15" hidden="1" customHeight="1" x14ac:dyDescent="0.3">
      <c r="A291" s="106"/>
      <c r="B291" s="107"/>
      <c r="C291" s="120"/>
      <c r="E291" s="88"/>
      <c r="F291" s="88"/>
      <c r="G291" s="89"/>
      <c r="H291" s="88"/>
      <c r="I291" s="89"/>
      <c r="J291" s="36"/>
    </row>
    <row r="292" spans="1:10" s="119" customFormat="1" ht="15" hidden="1" customHeight="1" x14ac:dyDescent="0.3">
      <c r="A292" s="106"/>
      <c r="B292" s="107"/>
      <c r="C292" s="120"/>
      <c r="E292" s="88"/>
      <c r="F292" s="88"/>
      <c r="G292" s="89"/>
      <c r="H292" s="88"/>
      <c r="I292" s="89"/>
      <c r="J292" s="36"/>
    </row>
    <row r="293" spans="1:10" s="119" customFormat="1" ht="15" hidden="1" customHeight="1" x14ac:dyDescent="0.3">
      <c r="A293" s="106"/>
      <c r="B293" s="107"/>
      <c r="C293" s="120"/>
      <c r="E293" s="88"/>
      <c r="F293" s="88"/>
      <c r="G293" s="89"/>
      <c r="H293" s="88"/>
      <c r="I293" s="89"/>
      <c r="J293" s="36"/>
    </row>
    <row r="294" spans="1:10" s="119" customFormat="1" ht="15" hidden="1" customHeight="1" x14ac:dyDescent="0.3">
      <c r="A294" s="106"/>
      <c r="B294" s="107"/>
      <c r="C294" s="120"/>
      <c r="E294" s="88"/>
      <c r="F294" s="88"/>
      <c r="G294" s="89"/>
      <c r="H294" s="88"/>
      <c r="I294" s="89"/>
      <c r="J294" s="36"/>
    </row>
    <row r="295" spans="1:10" s="119" customFormat="1" ht="15" hidden="1" customHeight="1" x14ac:dyDescent="0.3">
      <c r="A295" s="106"/>
      <c r="B295" s="107"/>
      <c r="C295" s="120"/>
      <c r="E295" s="88"/>
      <c r="F295" s="88"/>
      <c r="G295" s="89"/>
      <c r="H295" s="88"/>
      <c r="I295" s="89"/>
      <c r="J295" s="36"/>
    </row>
    <row r="296" spans="1:10" s="119" customFormat="1" ht="15" hidden="1" customHeight="1" x14ac:dyDescent="0.3">
      <c r="A296" s="106"/>
      <c r="B296" s="107"/>
      <c r="C296" s="120"/>
      <c r="E296" s="88"/>
      <c r="F296" s="88"/>
      <c r="G296" s="89"/>
      <c r="H296" s="88"/>
      <c r="I296" s="89"/>
      <c r="J296" s="36"/>
    </row>
    <row r="297" spans="1:10" s="119" customFormat="1" ht="15" hidden="1" customHeight="1" x14ac:dyDescent="0.3">
      <c r="A297" s="106"/>
      <c r="B297" s="107"/>
      <c r="C297" s="120"/>
      <c r="E297" s="88"/>
      <c r="F297" s="88"/>
      <c r="G297" s="89"/>
      <c r="H297" s="88"/>
      <c r="I297" s="89"/>
      <c r="J297" s="36"/>
    </row>
    <row r="298" spans="1:10" s="119" customFormat="1" ht="15" hidden="1" customHeight="1" x14ac:dyDescent="0.3">
      <c r="A298" s="106"/>
      <c r="B298" s="107"/>
      <c r="C298" s="120"/>
      <c r="E298" s="88"/>
      <c r="F298" s="88"/>
      <c r="G298" s="89"/>
      <c r="H298" s="88"/>
      <c r="I298" s="89"/>
      <c r="J298" s="36"/>
    </row>
    <row r="299" spans="1:10" s="119" customFormat="1" ht="15" hidden="1" customHeight="1" x14ac:dyDescent="0.3">
      <c r="A299" s="106"/>
      <c r="B299" s="107"/>
      <c r="C299" s="120"/>
      <c r="E299" s="88"/>
      <c r="F299" s="88"/>
      <c r="G299" s="89"/>
      <c r="H299" s="88"/>
      <c r="I299" s="89"/>
      <c r="J299" s="36"/>
    </row>
    <row r="300" spans="1:10" s="119" customFormat="1" ht="15" hidden="1" customHeight="1" x14ac:dyDescent="0.3">
      <c r="A300" s="106"/>
      <c r="B300" s="107"/>
      <c r="C300" s="120"/>
      <c r="E300" s="88"/>
      <c r="F300" s="88"/>
      <c r="G300" s="89"/>
      <c r="H300" s="88"/>
      <c r="I300" s="89"/>
      <c r="J300" s="36"/>
    </row>
    <row r="301" spans="1:10" s="119" customFormat="1" ht="15" hidden="1" customHeight="1" x14ac:dyDescent="0.3">
      <c r="A301" s="106"/>
      <c r="B301" s="107"/>
      <c r="C301" s="120"/>
      <c r="E301" s="88"/>
      <c r="F301" s="88"/>
      <c r="G301" s="89"/>
      <c r="H301" s="88"/>
      <c r="I301" s="89"/>
      <c r="J301" s="36"/>
    </row>
    <row r="302" spans="1:10" s="119" customFormat="1" ht="15" hidden="1" customHeight="1" x14ac:dyDescent="0.3">
      <c r="A302" s="106"/>
      <c r="B302" s="107"/>
      <c r="C302" s="120"/>
      <c r="E302" s="88"/>
      <c r="F302" s="88"/>
      <c r="G302" s="89"/>
      <c r="H302" s="88"/>
      <c r="I302" s="89"/>
      <c r="J302" s="36"/>
    </row>
    <row r="303" spans="1:10" s="119" customFormat="1" ht="15" hidden="1" customHeight="1" x14ac:dyDescent="0.3">
      <c r="A303" s="106"/>
      <c r="B303" s="107"/>
      <c r="C303" s="120"/>
      <c r="E303" s="88"/>
      <c r="F303" s="88"/>
      <c r="G303" s="89"/>
      <c r="H303" s="88"/>
      <c r="I303" s="89"/>
      <c r="J303" s="36"/>
    </row>
    <row r="304" spans="1:10" s="119" customFormat="1" ht="15" hidden="1" customHeight="1" x14ac:dyDescent="0.3">
      <c r="A304" s="106"/>
      <c r="B304" s="107"/>
      <c r="C304" s="120"/>
      <c r="E304" s="88"/>
      <c r="F304" s="88"/>
      <c r="G304" s="89"/>
      <c r="H304" s="88"/>
      <c r="I304" s="89"/>
      <c r="J304" s="36"/>
    </row>
    <row r="305" spans="1:10" s="119" customFormat="1" ht="15" hidden="1" customHeight="1" x14ac:dyDescent="0.3">
      <c r="A305" s="106"/>
      <c r="B305" s="107"/>
      <c r="C305" s="120"/>
      <c r="E305" s="88"/>
      <c r="F305" s="88"/>
      <c r="G305" s="89"/>
      <c r="H305" s="88"/>
      <c r="I305" s="89"/>
      <c r="J305" s="36"/>
    </row>
    <row r="306" spans="1:10" s="119" customFormat="1" ht="15" hidden="1" customHeight="1" x14ac:dyDescent="0.3">
      <c r="A306" s="106"/>
      <c r="B306" s="107"/>
      <c r="C306" s="120"/>
      <c r="E306" s="88"/>
      <c r="F306" s="88"/>
      <c r="G306" s="89"/>
      <c r="H306" s="88"/>
      <c r="I306" s="89"/>
      <c r="J306" s="36"/>
    </row>
    <row r="307" spans="1:10" s="119" customFormat="1" ht="15" hidden="1" customHeight="1" x14ac:dyDescent="0.3">
      <c r="A307" s="106"/>
      <c r="B307" s="107"/>
      <c r="C307" s="120"/>
      <c r="E307" s="88"/>
      <c r="F307" s="88"/>
      <c r="G307" s="89"/>
      <c r="H307" s="88"/>
      <c r="I307" s="89"/>
      <c r="J307" s="36"/>
    </row>
    <row r="308" spans="1:10" s="119" customFormat="1" ht="15" hidden="1" customHeight="1" x14ac:dyDescent="0.3">
      <c r="A308" s="106"/>
      <c r="B308" s="107"/>
      <c r="C308" s="120"/>
      <c r="E308" s="88"/>
      <c r="F308" s="88"/>
      <c r="G308" s="89"/>
      <c r="H308" s="88"/>
      <c r="I308" s="89"/>
      <c r="J308" s="36"/>
    </row>
    <row r="309" spans="1:10" s="119" customFormat="1" ht="15" hidden="1" customHeight="1" x14ac:dyDescent="0.3">
      <c r="A309" s="106"/>
      <c r="B309" s="107"/>
      <c r="C309" s="120"/>
      <c r="E309" s="88"/>
      <c r="F309" s="88"/>
      <c r="G309" s="89"/>
      <c r="H309" s="88"/>
      <c r="I309" s="89"/>
      <c r="J309" s="36"/>
    </row>
    <row r="310" spans="1:10" s="119" customFormat="1" ht="15" hidden="1" customHeight="1" x14ac:dyDescent="0.3">
      <c r="A310" s="106"/>
      <c r="B310" s="107"/>
      <c r="C310" s="120"/>
      <c r="E310" s="88"/>
      <c r="F310" s="88"/>
      <c r="G310" s="89"/>
      <c r="H310" s="88"/>
      <c r="I310" s="89"/>
      <c r="J310" s="36"/>
    </row>
    <row r="311" spans="1:10" ht="15" hidden="1" customHeight="1" x14ac:dyDescent="0.3"/>
    <row r="312" spans="1:10" ht="15" hidden="1" customHeight="1" x14ac:dyDescent="0.3"/>
    <row r="313" spans="1:10" ht="15" hidden="1" customHeight="1" x14ac:dyDescent="0.3"/>
    <row r="314" spans="1:10" ht="15" hidden="1" customHeight="1" x14ac:dyDescent="0.3"/>
    <row r="315" spans="1:10" ht="15" hidden="1" customHeight="1" x14ac:dyDescent="0.3"/>
    <row r="316" spans="1:10" ht="15" hidden="1" customHeight="1" x14ac:dyDescent="0.3"/>
    <row r="317" spans="1:10" ht="15" hidden="1" customHeight="1" x14ac:dyDescent="0.3"/>
    <row r="318" spans="1:10" ht="15" hidden="1" customHeight="1" x14ac:dyDescent="0.3"/>
    <row r="319" spans="1:10" ht="15" hidden="1" customHeight="1" x14ac:dyDescent="0.3"/>
    <row r="320" spans="1:10" ht="15" hidden="1" customHeight="1" x14ac:dyDescent="0.3"/>
    <row r="321" ht="15" hidden="1" customHeight="1" x14ac:dyDescent="0.3"/>
    <row r="322" ht="15" hidden="1" customHeight="1" x14ac:dyDescent="0.3"/>
    <row r="323" ht="15" hidden="1" customHeight="1" x14ac:dyDescent="0.3"/>
    <row r="324" ht="15" hidden="1" customHeight="1" x14ac:dyDescent="0.3"/>
    <row r="325" ht="15" hidden="1" customHeight="1" x14ac:dyDescent="0.3"/>
    <row r="326" ht="15" hidden="1" customHeight="1" x14ac:dyDescent="0.3"/>
    <row r="327" ht="15" hidden="1" customHeight="1" x14ac:dyDescent="0.3"/>
    <row r="328" ht="15" hidden="1" customHeight="1" x14ac:dyDescent="0.3"/>
    <row r="329" ht="15" hidden="1" customHeight="1" x14ac:dyDescent="0.3"/>
    <row r="330" ht="15" hidden="1" customHeight="1" x14ac:dyDescent="0.3"/>
    <row r="331" ht="15" hidden="1" customHeight="1" x14ac:dyDescent="0.3"/>
    <row r="332" ht="15" hidden="1" customHeight="1" x14ac:dyDescent="0.3"/>
    <row r="333" ht="15" hidden="1" customHeight="1" x14ac:dyDescent="0.3"/>
    <row r="334" ht="15" hidden="1" customHeight="1" x14ac:dyDescent="0.3"/>
    <row r="335" ht="15" hidden="1" customHeight="1" x14ac:dyDescent="0.3"/>
    <row r="336" ht="15" hidden="1" customHeight="1" x14ac:dyDescent="0.3"/>
    <row r="337" ht="15" hidden="1" customHeight="1" x14ac:dyDescent="0.3"/>
    <row r="338" ht="15" hidden="1" customHeight="1" x14ac:dyDescent="0.3"/>
    <row r="339" ht="15" hidden="1" customHeight="1" x14ac:dyDescent="0.3"/>
    <row r="340" ht="15" hidden="1" customHeight="1" x14ac:dyDescent="0.3"/>
    <row r="341" ht="15" hidden="1" customHeight="1" x14ac:dyDescent="0.3"/>
    <row r="342" ht="15" hidden="1" customHeight="1" x14ac:dyDescent="0.3"/>
    <row r="343" ht="15" hidden="1" customHeight="1" x14ac:dyDescent="0.3"/>
    <row r="344" ht="15" hidden="1" customHeight="1" x14ac:dyDescent="0.3"/>
    <row r="345" ht="15" hidden="1" customHeight="1" x14ac:dyDescent="0.3"/>
    <row r="346" ht="15" hidden="1" customHeight="1" x14ac:dyDescent="0.3"/>
    <row r="347" ht="15" hidden="1" customHeight="1" x14ac:dyDescent="0.3"/>
    <row r="348" ht="15" hidden="1" customHeight="1" x14ac:dyDescent="0.3"/>
    <row r="349" ht="15" hidden="1" customHeight="1" x14ac:dyDescent="0.3"/>
    <row r="350" ht="15" hidden="1" customHeight="1" x14ac:dyDescent="0.3"/>
    <row r="351" ht="15" hidden="1" customHeight="1" x14ac:dyDescent="0.3"/>
    <row r="352" ht="15" hidden="1" customHeight="1" x14ac:dyDescent="0.3"/>
    <row r="353" ht="15" hidden="1" customHeight="1" x14ac:dyDescent="0.3"/>
    <row r="354" ht="15" hidden="1" customHeight="1" x14ac:dyDescent="0.3"/>
    <row r="355" ht="15" hidden="1" customHeight="1" x14ac:dyDescent="0.3"/>
    <row r="356" ht="15" hidden="1" customHeight="1" x14ac:dyDescent="0.3"/>
    <row r="357" ht="15" hidden="1" customHeight="1" x14ac:dyDescent="0.3"/>
    <row r="358" ht="15" hidden="1" customHeight="1" x14ac:dyDescent="0.3"/>
    <row r="359" ht="15" hidden="1" customHeight="1" x14ac:dyDescent="0.3"/>
    <row r="360" ht="15" hidden="1" customHeight="1" x14ac:dyDescent="0.3"/>
    <row r="361" ht="15" hidden="1" customHeight="1" x14ac:dyDescent="0.3"/>
    <row r="362" ht="15" hidden="1" customHeight="1" x14ac:dyDescent="0.3"/>
    <row r="363" ht="15" hidden="1" customHeight="1" x14ac:dyDescent="0.3"/>
    <row r="364" ht="15" hidden="1" customHeight="1" x14ac:dyDescent="0.3"/>
    <row r="365" ht="15" hidden="1" customHeight="1" x14ac:dyDescent="0.3"/>
    <row r="366" ht="15" hidden="1" customHeight="1" x14ac:dyDescent="0.3"/>
    <row r="367" ht="15" hidden="1" customHeight="1" x14ac:dyDescent="0.3"/>
    <row r="368" ht="15" hidden="1" customHeight="1" x14ac:dyDescent="0.3"/>
    <row r="369" ht="15" hidden="1" customHeight="1" x14ac:dyDescent="0.3"/>
    <row r="370" ht="15" hidden="1" customHeight="1" x14ac:dyDescent="0.3"/>
    <row r="371" ht="15" hidden="1" customHeight="1" x14ac:dyDescent="0.3"/>
    <row r="372" ht="15" hidden="1" customHeight="1" x14ac:dyDescent="0.3"/>
    <row r="373" ht="15" hidden="1" customHeight="1" x14ac:dyDescent="0.3"/>
    <row r="374" ht="15" hidden="1" customHeight="1" x14ac:dyDescent="0.3"/>
    <row r="375" ht="15" hidden="1" customHeight="1" x14ac:dyDescent="0.3"/>
    <row r="376" ht="15" hidden="1" customHeight="1" x14ac:dyDescent="0.3"/>
    <row r="377" ht="15" hidden="1" customHeight="1" x14ac:dyDescent="0.3"/>
    <row r="378" ht="15" hidden="1" customHeight="1" x14ac:dyDescent="0.3"/>
    <row r="379" ht="15" hidden="1" customHeight="1" x14ac:dyDescent="0.3"/>
    <row r="380" ht="15" hidden="1" customHeight="1" x14ac:dyDescent="0.3"/>
    <row r="381" ht="15" hidden="1" customHeight="1" x14ac:dyDescent="0.3"/>
    <row r="382" ht="15" hidden="1" customHeight="1" x14ac:dyDescent="0.3"/>
    <row r="383" ht="15" hidden="1" customHeight="1" x14ac:dyDescent="0.3"/>
    <row r="384" ht="15" hidden="1" customHeight="1" x14ac:dyDescent="0.3"/>
    <row r="385" ht="15" hidden="1" customHeight="1" x14ac:dyDescent="0.3"/>
    <row r="386" ht="15" hidden="1" customHeight="1" x14ac:dyDescent="0.3"/>
  </sheetData>
  <sheetProtection algorithmName="SHA-512" hashValue="ZknEA7TOtYaB2OVx3DVKeW48dc/Z2CHfYJZB/X8QvWMp+noDxFD7+JXOWU91ym8rRusI2bC5jY+h8qznY1E00A==" saltValue="/BTIAKewK9wrEs+w4apZ5A==" spinCount="100000" sheet="1" objects="1" scenarios="1"/>
  <mergeCells count="186">
    <mergeCell ref="A146:A147"/>
    <mergeCell ref="B233:B234"/>
    <mergeCell ref="B237:B238"/>
    <mergeCell ref="B239:B240"/>
    <mergeCell ref="B241:B242"/>
    <mergeCell ref="B243:B244"/>
    <mergeCell ref="B245:B246"/>
    <mergeCell ref="B247:B248"/>
    <mergeCell ref="B207:B208"/>
    <mergeCell ref="B209:B210"/>
    <mergeCell ref="B211:B212"/>
    <mergeCell ref="B213:B214"/>
    <mergeCell ref="B217:B218"/>
    <mergeCell ref="B223:B224"/>
    <mergeCell ref="B225:B226"/>
    <mergeCell ref="B227:B228"/>
    <mergeCell ref="B229:B230"/>
    <mergeCell ref="B183:B184"/>
    <mergeCell ref="B185:B186"/>
    <mergeCell ref="B187:B188"/>
    <mergeCell ref="B189:B190"/>
    <mergeCell ref="B193:B194"/>
    <mergeCell ref="B197:B198"/>
    <mergeCell ref="B201:B202"/>
    <mergeCell ref="B203:B204"/>
    <mergeCell ref="B205:B206"/>
    <mergeCell ref="B165:B166"/>
    <mergeCell ref="B167:B168"/>
    <mergeCell ref="B169:B170"/>
    <mergeCell ref="B171:B172"/>
    <mergeCell ref="B173:B174"/>
    <mergeCell ref="B175:B176"/>
    <mergeCell ref="B177:B178"/>
    <mergeCell ref="B179:B180"/>
    <mergeCell ref="B181:B182"/>
    <mergeCell ref="B151:B152"/>
    <mergeCell ref="B153:B154"/>
    <mergeCell ref="B155:B156"/>
    <mergeCell ref="B157:B158"/>
    <mergeCell ref="B159:B160"/>
    <mergeCell ref="B161:B162"/>
    <mergeCell ref="B146:B147"/>
    <mergeCell ref="B136:B137"/>
    <mergeCell ref="B138:B139"/>
    <mergeCell ref="B140:B141"/>
    <mergeCell ref="B142:B143"/>
    <mergeCell ref="B144:B145"/>
    <mergeCell ref="B114:B127"/>
    <mergeCell ref="E110:I110"/>
    <mergeCell ref="E114:I114"/>
    <mergeCell ref="E117:I117"/>
    <mergeCell ref="E120:I120"/>
    <mergeCell ref="E123:I123"/>
    <mergeCell ref="E129:I129"/>
    <mergeCell ref="E132:I132"/>
    <mergeCell ref="A69:A75"/>
    <mergeCell ref="E92:I92"/>
    <mergeCell ref="E95:I95"/>
    <mergeCell ref="E97:I97"/>
    <mergeCell ref="E102:I102"/>
    <mergeCell ref="E107:I107"/>
    <mergeCell ref="E69:I69"/>
    <mergeCell ref="E71:I71"/>
    <mergeCell ref="E77:I77"/>
    <mergeCell ref="E84:I84"/>
    <mergeCell ref="E88:I88"/>
    <mergeCell ref="A114:A127"/>
    <mergeCell ref="A17:A27"/>
    <mergeCell ref="B17:B18"/>
    <mergeCell ref="B19:B21"/>
    <mergeCell ref="B22:B23"/>
    <mergeCell ref="B26:B27"/>
    <mergeCell ref="B24:B25"/>
    <mergeCell ref="B40:B43"/>
    <mergeCell ref="B44:B45"/>
    <mergeCell ref="B28:B29"/>
    <mergeCell ref="B32:B33"/>
    <mergeCell ref="B30:B31"/>
    <mergeCell ref="B38:B39"/>
    <mergeCell ref="A28:A45"/>
    <mergeCell ref="B51:B52"/>
    <mergeCell ref="B48:B50"/>
    <mergeCell ref="B61:B63"/>
    <mergeCell ref="A47:A52"/>
    <mergeCell ref="B54:B59"/>
    <mergeCell ref="E48:I48"/>
    <mergeCell ref="E51:I51"/>
    <mergeCell ref="E54:I54"/>
    <mergeCell ref="E61:I61"/>
    <mergeCell ref="E64:I64"/>
    <mergeCell ref="E251:H251"/>
    <mergeCell ref="A84:A93"/>
    <mergeCell ref="B84:B93"/>
    <mergeCell ref="B95:B100"/>
    <mergeCell ref="A95:A100"/>
    <mergeCell ref="B102:B105"/>
    <mergeCell ref="A102:A105"/>
    <mergeCell ref="B71:B72"/>
    <mergeCell ref="B69:B70"/>
    <mergeCell ref="B73:B75"/>
    <mergeCell ref="B77:B82"/>
    <mergeCell ref="A77:A82"/>
    <mergeCell ref="A135:A144"/>
    <mergeCell ref="A151:A161"/>
    <mergeCell ref="A163:A175"/>
    <mergeCell ref="A177:A211"/>
    <mergeCell ref="A217:A219"/>
    <mergeCell ref="A223:A233"/>
    <mergeCell ref="A237:A247"/>
    <mergeCell ref="B129:B134"/>
    <mergeCell ref="A129:A134"/>
    <mergeCell ref="B107:B112"/>
    <mergeCell ref="A107:A112"/>
    <mergeCell ref="E44:I44"/>
    <mergeCell ref="E1:I1"/>
    <mergeCell ref="E40:I42"/>
    <mergeCell ref="E30:I30"/>
    <mergeCell ref="E32:I32"/>
    <mergeCell ref="E34:I34"/>
    <mergeCell ref="E36:I36"/>
    <mergeCell ref="E38:I38"/>
    <mergeCell ref="E4:I7"/>
    <mergeCell ref="A3:I3"/>
    <mergeCell ref="A4:A7"/>
    <mergeCell ref="B4:B7"/>
    <mergeCell ref="A13:A15"/>
    <mergeCell ref="B13:B15"/>
    <mergeCell ref="A9:A11"/>
    <mergeCell ref="B9:B11"/>
    <mergeCell ref="B36:B37"/>
    <mergeCell ref="E9:I11"/>
    <mergeCell ref="E13:I15"/>
    <mergeCell ref="E19:I19"/>
    <mergeCell ref="E22:I22"/>
    <mergeCell ref="E24:I24"/>
    <mergeCell ref="E26:I26"/>
    <mergeCell ref="E28:I28"/>
    <mergeCell ref="E146:I146"/>
    <mergeCell ref="E151:I151"/>
    <mergeCell ref="E153:I153"/>
    <mergeCell ref="E155:I155"/>
    <mergeCell ref="E157:I157"/>
    <mergeCell ref="E136:I136"/>
    <mergeCell ref="E138:I138"/>
    <mergeCell ref="E140:I140"/>
    <mergeCell ref="E142:I142"/>
    <mergeCell ref="E144:I144"/>
    <mergeCell ref="E171:I171"/>
    <mergeCell ref="E173:I173"/>
    <mergeCell ref="E175:I175"/>
    <mergeCell ref="E177:I177"/>
    <mergeCell ref="E179:I179"/>
    <mergeCell ref="E159:I159"/>
    <mergeCell ref="E161:I161"/>
    <mergeCell ref="E165:I165"/>
    <mergeCell ref="E167:I167"/>
    <mergeCell ref="E169:I169"/>
    <mergeCell ref="E193:I193"/>
    <mergeCell ref="E195:I195"/>
    <mergeCell ref="E197:I197"/>
    <mergeCell ref="E201:I201"/>
    <mergeCell ref="E203:I203"/>
    <mergeCell ref="E181:I181"/>
    <mergeCell ref="E183:I183"/>
    <mergeCell ref="E185:I185"/>
    <mergeCell ref="E187:I187"/>
    <mergeCell ref="E189:I189"/>
    <mergeCell ref="E217:I217"/>
    <mergeCell ref="E219:I219"/>
    <mergeCell ref="E223:I223"/>
    <mergeCell ref="E225:I225"/>
    <mergeCell ref="E227:I227"/>
    <mergeCell ref="E205:I205"/>
    <mergeCell ref="E207:I207"/>
    <mergeCell ref="E209:I209"/>
    <mergeCell ref="E211:I211"/>
    <mergeCell ref="E213:I213"/>
    <mergeCell ref="E241:I241"/>
    <mergeCell ref="E243:I243"/>
    <mergeCell ref="E245:I245"/>
    <mergeCell ref="E247:I247"/>
    <mergeCell ref="E229:I229"/>
    <mergeCell ref="E231:I231"/>
    <mergeCell ref="E233:I233"/>
    <mergeCell ref="E237:I237"/>
    <mergeCell ref="E239:I239"/>
  </mergeCells>
  <conditionalFormatting sqref="C4">
    <cfRule type="expression" dxfId="139" priority="286">
      <formula>OR($C4="",$C4="Please Select")</formula>
    </cfRule>
  </conditionalFormatting>
  <conditionalFormatting sqref="C9">
    <cfRule type="expression" dxfId="138" priority="285">
      <formula>OR($C9="",$C9="Please Select")</formula>
    </cfRule>
  </conditionalFormatting>
  <conditionalFormatting sqref="C13">
    <cfRule type="expression" dxfId="137" priority="284">
      <formula>OR($C13="",$C13="Please Select")</formula>
    </cfRule>
  </conditionalFormatting>
  <conditionalFormatting sqref="C28">
    <cfRule type="expression" dxfId="136" priority="279">
      <formula>OR($C28="",$C28="Please Select")</formula>
    </cfRule>
  </conditionalFormatting>
  <conditionalFormatting sqref="C30">
    <cfRule type="expression" dxfId="135" priority="278">
      <formula>OR($C30="",$C30="Please Select")</formula>
    </cfRule>
  </conditionalFormatting>
  <conditionalFormatting sqref="C32">
    <cfRule type="expression" dxfId="134" priority="277">
      <formula>OR($C32="",$C32="Please Select")</formula>
    </cfRule>
  </conditionalFormatting>
  <conditionalFormatting sqref="C34">
    <cfRule type="expression" dxfId="133" priority="276">
      <formula>OR($C34="",$C34="Please Select")</formula>
    </cfRule>
  </conditionalFormatting>
  <conditionalFormatting sqref="C36">
    <cfRule type="expression" dxfId="132" priority="275">
      <formula>OR($C36="",$C36="Please Select")</formula>
    </cfRule>
  </conditionalFormatting>
  <conditionalFormatting sqref="C38">
    <cfRule type="expression" dxfId="131" priority="274">
      <formula>OR($C38="",$C38="Please Select")</formula>
    </cfRule>
  </conditionalFormatting>
  <conditionalFormatting sqref="C44">
    <cfRule type="expression" dxfId="130" priority="273">
      <formula>OR($C44="",$C44="Please Select")</formula>
    </cfRule>
  </conditionalFormatting>
  <conditionalFormatting sqref="C40">
    <cfRule type="expression" dxfId="129" priority="272">
      <formula>OR($C40="",$C40="Please Select")</formula>
    </cfRule>
  </conditionalFormatting>
  <conditionalFormatting sqref="C48">
    <cfRule type="expression" dxfId="128" priority="182">
      <formula>OR($C48="",$C48="Please Select")</formula>
    </cfRule>
  </conditionalFormatting>
  <conditionalFormatting sqref="C51">
    <cfRule type="expression" dxfId="127" priority="181">
      <formula>OR($C51="",$C51="Please Select")</formula>
    </cfRule>
  </conditionalFormatting>
  <conditionalFormatting sqref="C54">
    <cfRule type="expression" dxfId="126" priority="180">
      <formula>OR($C54="",$C54="Please Select")</formula>
    </cfRule>
  </conditionalFormatting>
  <conditionalFormatting sqref="C61">
    <cfRule type="expression" dxfId="125" priority="179">
      <formula>OR($C61="",$C61="Please Select")</formula>
    </cfRule>
  </conditionalFormatting>
  <conditionalFormatting sqref="C64">
    <cfRule type="expression" dxfId="124" priority="178">
      <formula>OR($C64="",$C64="Please Select")</formula>
    </cfRule>
  </conditionalFormatting>
  <conditionalFormatting sqref="C69">
    <cfRule type="expression" dxfId="123" priority="177">
      <formula>OR($C69="",$C69="Please Select")</formula>
    </cfRule>
  </conditionalFormatting>
  <conditionalFormatting sqref="C71">
    <cfRule type="expression" dxfId="122" priority="176">
      <formula>OR($C71="",$C71="Please Select")</formula>
    </cfRule>
  </conditionalFormatting>
  <conditionalFormatting sqref="C77">
    <cfRule type="expression" dxfId="121" priority="175">
      <formula>OR($C77="",$C77="Please Select")</formula>
    </cfRule>
  </conditionalFormatting>
  <conditionalFormatting sqref="C84">
    <cfRule type="expression" dxfId="120" priority="174">
      <formula>OR($C84="",$C84="Please Select")</formula>
    </cfRule>
  </conditionalFormatting>
  <conditionalFormatting sqref="C88">
    <cfRule type="expression" dxfId="119" priority="173">
      <formula>OR($C88="",$C88="Please Select")</formula>
    </cfRule>
  </conditionalFormatting>
  <conditionalFormatting sqref="C92">
    <cfRule type="expression" dxfId="118" priority="172">
      <formula>OR($C92="",$C92="Please Select")</formula>
    </cfRule>
  </conditionalFormatting>
  <conditionalFormatting sqref="C95">
    <cfRule type="expression" dxfId="117" priority="171">
      <formula>OR($C95="",$C95="Please Select")</formula>
    </cfRule>
  </conditionalFormatting>
  <conditionalFormatting sqref="C97">
    <cfRule type="expression" dxfId="116" priority="170">
      <formula>OR($C97="",$C97="Please Select")</formula>
    </cfRule>
  </conditionalFormatting>
  <conditionalFormatting sqref="C102">
    <cfRule type="expression" dxfId="115" priority="169">
      <formula>OR($C102="",$C102="Please Select")</formula>
    </cfRule>
  </conditionalFormatting>
  <conditionalFormatting sqref="C107">
    <cfRule type="expression" dxfId="114" priority="168">
      <formula>OR($C107="",$C107="Please Select")</formula>
    </cfRule>
  </conditionalFormatting>
  <conditionalFormatting sqref="C110">
    <cfRule type="expression" dxfId="113" priority="167">
      <formula>OR($C110="",$C110="Please Select")</formula>
    </cfRule>
  </conditionalFormatting>
  <conditionalFormatting sqref="C114">
    <cfRule type="expression" dxfId="112" priority="166">
      <formula>OR($C114="",$C114="Please Select")</formula>
    </cfRule>
  </conditionalFormatting>
  <conditionalFormatting sqref="C117">
    <cfRule type="expression" dxfId="111" priority="165">
      <formula>OR($C117="",$C117="Please Select")</formula>
    </cfRule>
  </conditionalFormatting>
  <conditionalFormatting sqref="C120">
    <cfRule type="expression" dxfId="110" priority="164">
      <formula>OR($C120="",$C120="Please Select")</formula>
    </cfRule>
  </conditionalFormatting>
  <conditionalFormatting sqref="C123">
    <cfRule type="expression" dxfId="109" priority="163">
      <formula>OR($C123="",$C123="Please Select")</formula>
    </cfRule>
  </conditionalFormatting>
  <conditionalFormatting sqref="C129">
    <cfRule type="expression" dxfId="108" priority="162">
      <formula>OR($C129="",$C129="Please Select")</formula>
    </cfRule>
  </conditionalFormatting>
  <conditionalFormatting sqref="C132">
    <cfRule type="expression" dxfId="107" priority="161">
      <formula>OR($C132="",$C132="Please Select")</formula>
    </cfRule>
  </conditionalFormatting>
  <conditionalFormatting sqref="C136">
    <cfRule type="expression" dxfId="106" priority="160">
      <formula>OR($C136="",$C136="Please Select")</formula>
    </cfRule>
  </conditionalFormatting>
  <conditionalFormatting sqref="C138">
    <cfRule type="expression" dxfId="105" priority="159">
      <formula>OR($C138="",$C138="Please Select")</formula>
    </cfRule>
  </conditionalFormatting>
  <conditionalFormatting sqref="C140">
    <cfRule type="expression" dxfId="104" priority="158">
      <formula>OR($C140="",$C140="Please Select")</formula>
    </cfRule>
  </conditionalFormatting>
  <conditionalFormatting sqref="C142">
    <cfRule type="expression" dxfId="103" priority="157">
      <formula>OR($C142="",$C142="Please Select")</formula>
    </cfRule>
  </conditionalFormatting>
  <conditionalFormatting sqref="C144">
    <cfRule type="expression" dxfId="102" priority="156">
      <formula>OR($C144="",$C144="Please Select")</formula>
    </cfRule>
  </conditionalFormatting>
  <conditionalFormatting sqref="C146">
    <cfRule type="expression" dxfId="101" priority="155">
      <formula>OR($C146="",$C146="Please Select")</formula>
    </cfRule>
  </conditionalFormatting>
  <conditionalFormatting sqref="C151">
    <cfRule type="expression" dxfId="100" priority="154">
      <formula>OR($C151="",$C151="Please Select")</formula>
    </cfRule>
  </conditionalFormatting>
  <conditionalFormatting sqref="C153">
    <cfRule type="expression" dxfId="99" priority="153">
      <formula>OR($C153="",$C153="Please Select")</formula>
    </cfRule>
  </conditionalFormatting>
  <conditionalFormatting sqref="C155">
    <cfRule type="expression" dxfId="98" priority="152">
      <formula>OR($C155="",$C155="Please Select")</formula>
    </cfRule>
  </conditionalFormatting>
  <conditionalFormatting sqref="C157">
    <cfRule type="expression" dxfId="97" priority="151">
      <formula>OR($C157="",$C157="Please Select")</formula>
    </cfRule>
  </conditionalFormatting>
  <conditionalFormatting sqref="C159">
    <cfRule type="expression" dxfId="96" priority="150">
      <formula>OR($C159="",$C159="Please Select")</formula>
    </cfRule>
  </conditionalFormatting>
  <conditionalFormatting sqref="C161">
    <cfRule type="expression" dxfId="95" priority="149">
      <formula>OR($C161="",$C161="Please Select")</formula>
    </cfRule>
  </conditionalFormatting>
  <conditionalFormatting sqref="C165">
    <cfRule type="expression" dxfId="94" priority="148">
      <formula>OR($C165="",$C165="Please Select")</formula>
    </cfRule>
  </conditionalFormatting>
  <conditionalFormatting sqref="C167">
    <cfRule type="expression" dxfId="93" priority="147">
      <formula>OR($C167="",$C167="Please Select")</formula>
    </cfRule>
  </conditionalFormatting>
  <conditionalFormatting sqref="C169">
    <cfRule type="expression" dxfId="92" priority="146">
      <formula>OR($C169="",$C169="Please Select")</formula>
    </cfRule>
  </conditionalFormatting>
  <conditionalFormatting sqref="C171">
    <cfRule type="expression" dxfId="91" priority="145">
      <formula>OR($C171="",$C171="Please Select")</formula>
    </cfRule>
  </conditionalFormatting>
  <conditionalFormatting sqref="C173">
    <cfRule type="expression" dxfId="90" priority="144">
      <formula>OR($C173="",$C173="Please Select")</formula>
    </cfRule>
  </conditionalFormatting>
  <conditionalFormatting sqref="C175">
    <cfRule type="expression" dxfId="89" priority="143">
      <formula>OR($C175="",$C175="Please Select")</formula>
    </cfRule>
  </conditionalFormatting>
  <conditionalFormatting sqref="C177">
    <cfRule type="expression" dxfId="88" priority="142">
      <formula>OR($C177="",$C177="Please Select")</formula>
    </cfRule>
  </conditionalFormatting>
  <conditionalFormatting sqref="C179">
    <cfRule type="expression" dxfId="87" priority="141">
      <formula>OR($C179="",$C179="Please Select")</formula>
    </cfRule>
  </conditionalFormatting>
  <conditionalFormatting sqref="C181">
    <cfRule type="expression" dxfId="86" priority="140">
      <formula>OR($C181="",$C181="Please Select")</formula>
    </cfRule>
  </conditionalFormatting>
  <conditionalFormatting sqref="C183">
    <cfRule type="expression" dxfId="85" priority="139">
      <formula>OR($C183="",$C183="Please Select")</formula>
    </cfRule>
  </conditionalFormatting>
  <conditionalFormatting sqref="C185">
    <cfRule type="expression" dxfId="84" priority="138">
      <formula>OR($C185="",$C185="Please Select")</formula>
    </cfRule>
  </conditionalFormatting>
  <conditionalFormatting sqref="C187">
    <cfRule type="expression" dxfId="83" priority="137">
      <formula>OR($C187="",$C187="Please Select")</formula>
    </cfRule>
  </conditionalFormatting>
  <conditionalFormatting sqref="C189">
    <cfRule type="expression" dxfId="82" priority="136">
      <formula>OR($C189="",$C189="Please Select")</formula>
    </cfRule>
  </conditionalFormatting>
  <conditionalFormatting sqref="C193">
    <cfRule type="expression" dxfId="81" priority="135">
      <formula>OR($C193="",$C193="Please Select")</formula>
    </cfRule>
  </conditionalFormatting>
  <conditionalFormatting sqref="C195">
    <cfRule type="expression" dxfId="80" priority="134">
      <formula>OR($C195="",$C195="Please Select")</formula>
    </cfRule>
  </conditionalFormatting>
  <conditionalFormatting sqref="C197">
    <cfRule type="expression" dxfId="79" priority="133">
      <formula>OR($C197="",$C197="Please Select")</formula>
    </cfRule>
  </conditionalFormatting>
  <conditionalFormatting sqref="C201">
    <cfRule type="expression" dxfId="78" priority="132">
      <formula>OR($C201="",$C201="Please Select")</formula>
    </cfRule>
  </conditionalFormatting>
  <conditionalFormatting sqref="C203">
    <cfRule type="expression" dxfId="77" priority="131">
      <formula>OR($C203="",$C203="Please Select")</formula>
    </cfRule>
  </conditionalFormatting>
  <conditionalFormatting sqref="C205">
    <cfRule type="expression" dxfId="76" priority="130">
      <formula>OR($C205="",$C205="Please Select")</formula>
    </cfRule>
  </conditionalFormatting>
  <conditionalFormatting sqref="C207">
    <cfRule type="expression" dxfId="75" priority="129">
      <formula>OR($C207="",$C207="Please Select")</formula>
    </cfRule>
  </conditionalFormatting>
  <conditionalFormatting sqref="C209">
    <cfRule type="expression" dxfId="74" priority="128">
      <formula>OR($C209="",$C209="Please Select")</formula>
    </cfRule>
  </conditionalFormatting>
  <conditionalFormatting sqref="C211">
    <cfRule type="expression" dxfId="73" priority="127">
      <formula>OR($C211="",$C211="Please Select")</formula>
    </cfRule>
  </conditionalFormatting>
  <conditionalFormatting sqref="C213">
    <cfRule type="expression" dxfId="72" priority="126">
      <formula>OR($C213="",$C213="Please Select")</formula>
    </cfRule>
  </conditionalFormatting>
  <conditionalFormatting sqref="C217">
    <cfRule type="expression" dxfId="71" priority="125">
      <formula>OR($C217="",$C217="Please Select")</formula>
    </cfRule>
  </conditionalFormatting>
  <conditionalFormatting sqref="C219">
    <cfRule type="expression" dxfId="70" priority="124">
      <formula>OR($C219="",$C219="Please Select")</formula>
    </cfRule>
  </conditionalFormatting>
  <conditionalFormatting sqref="C227">
    <cfRule type="expression" dxfId="69" priority="121">
      <formula>OR($C227="",$C227="Please Select")</formula>
    </cfRule>
  </conditionalFormatting>
  <conditionalFormatting sqref="C225">
    <cfRule type="expression" dxfId="68" priority="122">
      <formula>OR($C225="",$C225="Please Select")</formula>
    </cfRule>
  </conditionalFormatting>
  <conditionalFormatting sqref="C229">
    <cfRule type="expression" dxfId="67" priority="120">
      <formula>OR($C229="",$C229="Please Select")</formula>
    </cfRule>
  </conditionalFormatting>
  <conditionalFormatting sqref="C231">
    <cfRule type="expression" dxfId="66" priority="119">
      <formula>OR($C231="",$C231="Please Select")</formula>
    </cfRule>
  </conditionalFormatting>
  <conditionalFormatting sqref="C233">
    <cfRule type="expression" dxfId="65" priority="118">
      <formula>OR($C233="",$C233="Please Select")</formula>
    </cfRule>
  </conditionalFormatting>
  <conditionalFormatting sqref="C237">
    <cfRule type="expression" dxfId="64" priority="117">
      <formula>OR($C237="",$C237="Please Select")</formula>
    </cfRule>
  </conditionalFormatting>
  <conditionalFormatting sqref="C239">
    <cfRule type="expression" dxfId="63" priority="116">
      <formula>OR($C239="",$C239="Please Select")</formula>
    </cfRule>
  </conditionalFormatting>
  <conditionalFormatting sqref="C241">
    <cfRule type="expression" dxfId="62" priority="115">
      <formula>OR($C241="",$C241="Please Select")</formula>
    </cfRule>
  </conditionalFormatting>
  <conditionalFormatting sqref="C243">
    <cfRule type="expression" dxfId="61" priority="114">
      <formula>OR($C243="",$C243="Please Select")</formula>
    </cfRule>
  </conditionalFormatting>
  <conditionalFormatting sqref="C245">
    <cfRule type="expression" dxfId="60" priority="113">
      <formula>OR($C245="",$C245="Please Select")</formula>
    </cfRule>
  </conditionalFormatting>
  <conditionalFormatting sqref="C247">
    <cfRule type="expression" dxfId="59" priority="112">
      <formula>OR($C247="",$C247="Please Select")</formula>
    </cfRule>
  </conditionalFormatting>
  <conditionalFormatting sqref="C223">
    <cfRule type="expression" dxfId="58" priority="39">
      <formula>OR($C223="",$C223="Please Select")</formula>
    </cfRule>
  </conditionalFormatting>
  <dataValidations count="2">
    <dataValidation type="list" allowBlank="1" showInputMessage="1" showErrorMessage="1" sqref="C4 C247 C44 C30 C32 C34 C241 C239 C237 C9 C28 C38 C36 C40 C13 C243 C48 C51 C54 C61 C64 C69 C71 C77 C84 C88 C92 C95 C97 C245 C102 C107 C110 C114 C117 C120 C123 C129 C132 C136 C138 C140 C142 C144 C146 C151 C153 C155 C157 C159 C161 C165 C167 C169 C171 C173 C175 C177 C179 C181 C183 C185 C187 C189 C195 C193 C197 C201 C203 C205 C207 C209 C211 C213 C217 C219 C223 C225 C227 C229 C231 C233">
      <formula1>Options</formula1>
    </dataValidation>
    <dataValidation allowBlank="1" showInputMessage="1" showErrorMessage="1" promptTitle="Comments" prompt="Please comment if response is No or N/A" sqref="E4:I7 E9:I11 E13:I15 E239:I239 E243:I243 E241:I241 E247:I247 E28:I28 E30:I30 E32:I32 E34:I34 E36:I36 E38:I38 E44:I44 E40:I40 E48:I48 E51:I51 E54:I54 E61:I61 E64:I64 E69:I69 E71:I71 E77:I77 E84:I84 E88:I88 E92:I92 E95:I95 E97:I97 E102:I102 E107:I107 E110:I110 E114:I114 E117:I117 E120:I120 E123:I123 E129:I129 E132:I132 E136:I136 E138:I138 E140:I140 E142:I142 E144:I144 E146:I146 E151:I151 E245:I245 E153:I153 E157:I157 E155:I155 E159:I159 E161:I161 E165:I165 E167:I167 E171:I171 E169:I169 E173:I173 E175:I175 E177:I177 E179:I179 E183:I183 E193:I193 E187:I187 E181:I181 E185:I185 E189:I189 E195:I195 E197:I197 E201:I201 E203:I203 E207:I207 E205:I205 E209:I209 E213:I213 E217:I217 E219:I219 E223:I223 E211:I211 E225:I225 E229:I229 E227:I227 E231:I231 E237:I237 E233:I233"/>
  </dataValidations>
  <pageMargins left="0.59055118110236227" right="0.59055118110236227" top="0.78740157480314965" bottom="0.78740157480314965" header="0.51181102362204722" footer="0.51181102362204722"/>
  <pageSetup paperSize="9" scale="66" fitToHeight="0" orientation="landscape" r:id="rId1"/>
  <headerFooter>
    <oddHeader>&amp;C&amp;"Lato,Bold"&amp;16MPCAS Attestation Questionnaire&amp;L&amp;"Times New Roman,Regular"&amp;12&amp;K000000Central Bank of Ireland - PUBLIC</oddHeader>
    <oddFooter>Page &amp;P of &amp;N</oddFooter>
    <evenHeader>&amp;L&amp;"Times New Roman,Regular"&amp;12&amp;K000000Central Bank of Ireland - PUBLIC</evenHeader>
    <firstHeader>&amp;L&amp;"Times New Roman,Regular"&amp;12&amp;K000000Central Bank of Ireland - PUBLIC</firstHeader>
  </headerFooter>
  <rowBreaks count="6" manualBreakCount="6">
    <brk id="67" max="10" man="1"/>
    <brk id="82" max="10" man="1"/>
    <brk id="127" max="10" man="1"/>
    <brk id="162" max="10" man="1"/>
    <brk id="176" max="10" man="1"/>
    <brk id="214" max="10" man="1"/>
  </rowBreaks>
  <drawing r:id="rId2"/>
  <extLst>
    <ext xmlns:x14="http://schemas.microsoft.com/office/spreadsheetml/2009/9/main" uri="{78C0D931-6437-407d-A8EE-F0AAD7539E65}">
      <x14:conditionalFormattings>
        <x14:conditionalFormatting xmlns:xm="http://schemas.microsoft.com/office/excel/2006/main">
          <x14:cfRule type="iconSet" priority="329" id="{BD6262CE-FA12-4A46-9C38-1425013AF62A}">
            <x14:iconSet iconSet="3Symbols2" custom="1">
              <x14:cfvo type="percent">
                <xm:f>0</xm:f>
              </x14:cfvo>
              <x14:cfvo type="num">
                <xm:f>0</xm:f>
              </x14:cfvo>
              <x14:cfvo type="num">
                <xm:f>1</xm:f>
              </x14:cfvo>
              <x14:cfIcon iconSet="NoIcons" iconId="0"/>
              <x14:cfIcon iconSet="3Symbols2" iconId="0"/>
              <x14:cfIcon iconSet="NoIcons" iconId="0"/>
            </x14:iconSet>
          </x14:cfRule>
          <xm:sqref>J4</xm:sqref>
        </x14:conditionalFormatting>
        <x14:conditionalFormatting xmlns:xm="http://schemas.microsoft.com/office/excel/2006/main">
          <x14:cfRule type="iconSet" priority="300" id="{35555C76-59EA-4FA6-818C-BC3689A6B696}">
            <x14:iconSet iconSet="3Symbols2" custom="1">
              <x14:cfvo type="percent">
                <xm:f>0</xm:f>
              </x14:cfvo>
              <x14:cfvo type="num">
                <xm:f>0</xm:f>
              </x14:cfvo>
              <x14:cfvo type="num">
                <xm:f>1</xm:f>
              </x14:cfvo>
              <x14:cfIcon iconSet="NoIcons" iconId="0"/>
              <x14:cfIcon iconSet="3Symbols2" iconId="0"/>
              <x14:cfIcon iconSet="NoIcons" iconId="0"/>
            </x14:iconSet>
          </x14:cfRule>
          <xm:sqref>J9</xm:sqref>
        </x14:conditionalFormatting>
        <x14:conditionalFormatting xmlns:xm="http://schemas.microsoft.com/office/excel/2006/main">
          <x14:cfRule type="iconSet" priority="299" id="{2A62EC29-3794-47A2-8AD9-84EF160236A4}">
            <x14:iconSet iconSet="3Symbols2" custom="1">
              <x14:cfvo type="percent">
                <xm:f>0</xm:f>
              </x14:cfvo>
              <x14:cfvo type="num">
                <xm:f>0</xm:f>
              </x14:cfvo>
              <x14:cfvo type="num">
                <xm:f>1</xm:f>
              </x14:cfvo>
              <x14:cfIcon iconSet="NoIcons" iconId="0"/>
              <x14:cfIcon iconSet="3Symbols2" iconId="0"/>
              <x14:cfIcon iconSet="NoIcons" iconId="0"/>
            </x14:iconSet>
          </x14:cfRule>
          <xm:sqref>J13</xm:sqref>
        </x14:conditionalFormatting>
        <x14:conditionalFormatting xmlns:xm="http://schemas.microsoft.com/office/excel/2006/main">
          <x14:cfRule type="iconSet" priority="298" id="{E32F66B4-F489-4714-AADC-34C9A13AAACB}">
            <x14:iconSet iconSet="3Symbols2" custom="1">
              <x14:cfvo type="percent">
                <xm:f>0</xm:f>
              </x14:cfvo>
              <x14:cfvo type="num">
                <xm:f>0</xm:f>
              </x14:cfvo>
              <x14:cfvo type="num">
                <xm:f>1</xm:f>
              </x14:cfvo>
              <x14:cfIcon iconSet="NoIcons" iconId="0"/>
              <x14:cfIcon iconSet="3Symbols2" iconId="0"/>
              <x14:cfIcon iconSet="NoIcons" iconId="0"/>
            </x14:iconSet>
          </x14:cfRule>
          <xm:sqref>J19</xm:sqref>
        </x14:conditionalFormatting>
        <x14:conditionalFormatting xmlns:xm="http://schemas.microsoft.com/office/excel/2006/main">
          <x14:cfRule type="iconSet" priority="297" id="{DC7890BD-5732-4ED5-BAC2-BFD543F25262}">
            <x14:iconSet iconSet="3Symbols2" custom="1">
              <x14:cfvo type="percent">
                <xm:f>0</xm:f>
              </x14:cfvo>
              <x14:cfvo type="num">
                <xm:f>0</xm:f>
              </x14:cfvo>
              <x14:cfvo type="num">
                <xm:f>1</xm:f>
              </x14:cfvo>
              <x14:cfIcon iconSet="NoIcons" iconId="0"/>
              <x14:cfIcon iconSet="3Symbols2" iconId="0"/>
              <x14:cfIcon iconSet="NoIcons" iconId="0"/>
            </x14:iconSet>
          </x14:cfRule>
          <xm:sqref>J22</xm:sqref>
        </x14:conditionalFormatting>
        <x14:conditionalFormatting xmlns:xm="http://schemas.microsoft.com/office/excel/2006/main">
          <x14:cfRule type="iconSet" priority="296" id="{DE9F1716-F4E1-465F-9940-DA975B13F1C3}">
            <x14:iconSet iconSet="3Symbols2" custom="1">
              <x14:cfvo type="percent">
                <xm:f>0</xm:f>
              </x14:cfvo>
              <x14:cfvo type="num">
                <xm:f>0</xm:f>
              </x14:cfvo>
              <x14:cfvo type="num">
                <xm:f>1</xm:f>
              </x14:cfvo>
              <x14:cfIcon iconSet="NoIcons" iconId="0"/>
              <x14:cfIcon iconSet="3Symbols2" iconId="0"/>
              <x14:cfIcon iconSet="NoIcons" iconId="0"/>
            </x14:iconSet>
          </x14:cfRule>
          <xm:sqref>J24</xm:sqref>
        </x14:conditionalFormatting>
        <x14:conditionalFormatting xmlns:xm="http://schemas.microsoft.com/office/excel/2006/main">
          <x14:cfRule type="iconSet" priority="295" id="{2EAB029D-52D7-43C0-8E02-E400F0608B41}">
            <x14:iconSet iconSet="3Symbols2" custom="1">
              <x14:cfvo type="percent">
                <xm:f>0</xm:f>
              </x14:cfvo>
              <x14:cfvo type="num">
                <xm:f>0</xm:f>
              </x14:cfvo>
              <x14:cfvo type="num">
                <xm:f>1</xm:f>
              </x14:cfvo>
              <x14:cfIcon iconSet="NoIcons" iconId="0"/>
              <x14:cfIcon iconSet="3Symbols2" iconId="0"/>
              <x14:cfIcon iconSet="NoIcons" iconId="0"/>
            </x14:iconSet>
          </x14:cfRule>
          <xm:sqref>J26</xm:sqref>
        </x14:conditionalFormatting>
        <x14:conditionalFormatting xmlns:xm="http://schemas.microsoft.com/office/excel/2006/main">
          <x14:cfRule type="iconSet" priority="294" id="{B408BD08-6F7D-45E6-BE48-5C48642AE865}">
            <x14:iconSet iconSet="3Symbols2" custom="1">
              <x14:cfvo type="percent">
                <xm:f>0</xm:f>
              </x14:cfvo>
              <x14:cfvo type="num">
                <xm:f>0</xm:f>
              </x14:cfvo>
              <x14:cfvo type="num">
                <xm:f>1</xm:f>
              </x14:cfvo>
              <x14:cfIcon iconSet="NoIcons" iconId="0"/>
              <x14:cfIcon iconSet="3Symbols2" iconId="0"/>
              <x14:cfIcon iconSet="NoIcons" iconId="0"/>
            </x14:iconSet>
          </x14:cfRule>
          <xm:sqref>J28</xm:sqref>
        </x14:conditionalFormatting>
        <x14:conditionalFormatting xmlns:xm="http://schemas.microsoft.com/office/excel/2006/main">
          <x14:cfRule type="iconSet" priority="293" id="{F659FBB8-13C3-4FD2-8590-AC85F88F51F9}">
            <x14:iconSet iconSet="3Symbols2" custom="1">
              <x14:cfvo type="percent">
                <xm:f>0</xm:f>
              </x14:cfvo>
              <x14:cfvo type="num">
                <xm:f>0</xm:f>
              </x14:cfvo>
              <x14:cfvo type="num">
                <xm:f>1</xm:f>
              </x14:cfvo>
              <x14:cfIcon iconSet="NoIcons" iconId="0"/>
              <x14:cfIcon iconSet="3Symbols2" iconId="0"/>
              <x14:cfIcon iconSet="NoIcons" iconId="0"/>
            </x14:iconSet>
          </x14:cfRule>
          <xm:sqref>J30</xm:sqref>
        </x14:conditionalFormatting>
        <x14:conditionalFormatting xmlns:xm="http://schemas.microsoft.com/office/excel/2006/main">
          <x14:cfRule type="iconSet" priority="292" id="{B38A8B4E-3C3C-4363-998F-22099E84C94C}">
            <x14:iconSet iconSet="3Symbols2" custom="1">
              <x14:cfvo type="percent">
                <xm:f>0</xm:f>
              </x14:cfvo>
              <x14:cfvo type="num">
                <xm:f>0</xm:f>
              </x14:cfvo>
              <x14:cfvo type="num">
                <xm:f>1</xm:f>
              </x14:cfvo>
              <x14:cfIcon iconSet="NoIcons" iconId="0"/>
              <x14:cfIcon iconSet="3Symbols2" iconId="0"/>
              <x14:cfIcon iconSet="NoIcons" iconId="0"/>
            </x14:iconSet>
          </x14:cfRule>
          <xm:sqref>J32</xm:sqref>
        </x14:conditionalFormatting>
        <x14:conditionalFormatting xmlns:xm="http://schemas.microsoft.com/office/excel/2006/main">
          <x14:cfRule type="iconSet" priority="291" id="{4E767095-DEE1-4BFE-A206-7DC3634B73B0}">
            <x14:iconSet iconSet="3Symbols2" custom="1">
              <x14:cfvo type="percent">
                <xm:f>0</xm:f>
              </x14:cfvo>
              <x14:cfvo type="num">
                <xm:f>0</xm:f>
              </x14:cfvo>
              <x14:cfvo type="num">
                <xm:f>1</xm:f>
              </x14:cfvo>
              <x14:cfIcon iconSet="NoIcons" iconId="0"/>
              <x14:cfIcon iconSet="3Symbols2" iconId="0"/>
              <x14:cfIcon iconSet="NoIcons" iconId="0"/>
            </x14:iconSet>
          </x14:cfRule>
          <xm:sqref>J34</xm:sqref>
        </x14:conditionalFormatting>
        <x14:conditionalFormatting xmlns:xm="http://schemas.microsoft.com/office/excel/2006/main">
          <x14:cfRule type="iconSet" priority="290" id="{90CA5948-82E8-4F73-BD2D-F90E80C9162D}">
            <x14:iconSet iconSet="3Symbols2" custom="1">
              <x14:cfvo type="percent">
                <xm:f>0</xm:f>
              </x14:cfvo>
              <x14:cfvo type="num">
                <xm:f>0</xm:f>
              </x14:cfvo>
              <x14:cfvo type="num">
                <xm:f>1</xm:f>
              </x14:cfvo>
              <x14:cfIcon iconSet="NoIcons" iconId="0"/>
              <x14:cfIcon iconSet="3Symbols2" iconId="0"/>
              <x14:cfIcon iconSet="NoIcons" iconId="0"/>
            </x14:iconSet>
          </x14:cfRule>
          <xm:sqref>J36</xm:sqref>
        </x14:conditionalFormatting>
        <x14:conditionalFormatting xmlns:xm="http://schemas.microsoft.com/office/excel/2006/main">
          <x14:cfRule type="iconSet" priority="289" id="{B9CC38FF-8E5C-49AF-8F80-6512C585185B}">
            <x14:iconSet iconSet="3Symbols2" custom="1">
              <x14:cfvo type="percent">
                <xm:f>0</xm:f>
              </x14:cfvo>
              <x14:cfvo type="num">
                <xm:f>0</xm:f>
              </x14:cfvo>
              <x14:cfvo type="num">
                <xm:f>1</xm:f>
              </x14:cfvo>
              <x14:cfIcon iconSet="NoIcons" iconId="0"/>
              <x14:cfIcon iconSet="3Symbols2" iconId="0"/>
              <x14:cfIcon iconSet="NoIcons" iconId="0"/>
            </x14:iconSet>
          </x14:cfRule>
          <xm:sqref>J38</xm:sqref>
        </x14:conditionalFormatting>
        <x14:conditionalFormatting xmlns:xm="http://schemas.microsoft.com/office/excel/2006/main">
          <x14:cfRule type="iconSet" priority="288" id="{E9B60B07-FB58-45FE-BCCA-8EDE0F724FF9}">
            <x14:iconSet iconSet="3Symbols2" custom="1">
              <x14:cfvo type="percent">
                <xm:f>0</xm:f>
              </x14:cfvo>
              <x14:cfvo type="num">
                <xm:f>0</xm:f>
              </x14:cfvo>
              <x14:cfvo type="num">
                <xm:f>1</xm:f>
              </x14:cfvo>
              <x14:cfIcon iconSet="NoIcons" iconId="0"/>
              <x14:cfIcon iconSet="3Symbols2" iconId="0"/>
              <x14:cfIcon iconSet="NoIcons" iconId="0"/>
            </x14:iconSet>
          </x14:cfRule>
          <xm:sqref>J40</xm:sqref>
        </x14:conditionalFormatting>
        <x14:conditionalFormatting xmlns:xm="http://schemas.microsoft.com/office/excel/2006/main">
          <x14:cfRule type="iconSet" priority="287" id="{AB1322CF-00FA-4560-92F2-830026076378}">
            <x14:iconSet iconSet="3Symbols2" custom="1">
              <x14:cfvo type="percent">
                <xm:f>0</xm:f>
              </x14:cfvo>
              <x14:cfvo type="num">
                <xm:f>0</xm:f>
              </x14:cfvo>
              <x14:cfvo type="num">
                <xm:f>1</xm:f>
              </x14:cfvo>
              <x14:cfIcon iconSet="NoIcons" iconId="0"/>
              <x14:cfIcon iconSet="3Symbols2" iconId="0"/>
              <x14:cfIcon iconSet="NoIcons" iconId="0"/>
            </x14:iconSet>
          </x14:cfRule>
          <xm:sqref>J44</xm:sqref>
        </x14:conditionalFormatting>
        <x14:conditionalFormatting xmlns:xm="http://schemas.microsoft.com/office/excel/2006/main">
          <x14:cfRule type="expression" priority="271" id="{F3436E98-BEA5-42BF-A35C-8CD4BE0CB715}">
            <xm:f>AND(Instruction!$B$13&lt;&gt;"Please Select",$C4&lt;&gt;"Please Select",$C4&lt;&gt;"YES",$E4="")</xm:f>
            <x14:dxf>
              <fill>
                <patternFill>
                  <bgColor theme="9" tint="0.79998168889431442"/>
                </patternFill>
              </fill>
            </x14:dxf>
          </x14:cfRule>
          <xm:sqref>E4:I7</xm:sqref>
        </x14:conditionalFormatting>
        <x14:conditionalFormatting xmlns:xm="http://schemas.microsoft.com/office/excel/2006/main">
          <x14:cfRule type="expression" priority="270" id="{81658037-11E3-41C6-BA06-A8EE3F62BD6A}">
            <xm:f>AND(Instruction!$B$13&lt;&gt;"Please Select",$C9&lt;&gt;"Please Select",$C9&lt;&gt;"YES",$E9="")</xm:f>
            <x14:dxf>
              <fill>
                <patternFill>
                  <bgColor theme="9" tint="0.79998168889431442"/>
                </patternFill>
              </fill>
            </x14:dxf>
          </x14:cfRule>
          <xm:sqref>E9:I11</xm:sqref>
        </x14:conditionalFormatting>
        <x14:conditionalFormatting xmlns:xm="http://schemas.microsoft.com/office/excel/2006/main">
          <x14:cfRule type="expression" priority="269" id="{808EE79D-2B59-4D5F-A060-BE14BBE33CD2}">
            <xm:f>AND(Instruction!$B$13&lt;&gt;"Please Select",$C13&lt;&gt;"Please Select",$C13&lt;&gt;"YES",$E13="")</xm:f>
            <x14:dxf>
              <fill>
                <patternFill>
                  <bgColor theme="9" tint="0.79998168889431442"/>
                </patternFill>
              </fill>
            </x14:dxf>
          </x14:cfRule>
          <xm:sqref>E13:I15</xm:sqref>
        </x14:conditionalFormatting>
        <x14:conditionalFormatting xmlns:xm="http://schemas.microsoft.com/office/excel/2006/main">
          <x14:cfRule type="expression" priority="264" id="{2D5AD51F-77DB-4CE5-BA79-0B850BFD7FDB}">
            <xm:f>AND(Instruction!$B$13&lt;&gt;"Please Select",$C28&lt;&gt;"Please Select",$C28&lt;&gt;"YES",$E28="")</xm:f>
            <x14:dxf>
              <fill>
                <patternFill>
                  <bgColor theme="9" tint="0.79998168889431442"/>
                </patternFill>
              </fill>
            </x14:dxf>
          </x14:cfRule>
          <xm:sqref>E28:I28</xm:sqref>
        </x14:conditionalFormatting>
        <x14:conditionalFormatting xmlns:xm="http://schemas.microsoft.com/office/excel/2006/main">
          <x14:cfRule type="expression" priority="263" id="{F6226F88-22B0-4832-83A8-A174E22E9E10}">
            <xm:f>AND(Instruction!$B$13&lt;&gt;"Please Select",$C30&lt;&gt;"Please Select",$C30&lt;&gt;"YES",$E30="")</xm:f>
            <x14:dxf>
              <fill>
                <patternFill>
                  <bgColor theme="9" tint="0.79998168889431442"/>
                </patternFill>
              </fill>
            </x14:dxf>
          </x14:cfRule>
          <xm:sqref>E30:I30</xm:sqref>
        </x14:conditionalFormatting>
        <x14:conditionalFormatting xmlns:xm="http://schemas.microsoft.com/office/excel/2006/main">
          <x14:cfRule type="expression" priority="262" id="{959A0EA6-FC8D-47BC-8C2D-9A4B7DD8EE88}">
            <xm:f>AND(Instruction!$B$13&lt;&gt;"Please Select",$C32&lt;&gt;"Please Select",$C32&lt;&gt;"YES",$E32="")</xm:f>
            <x14:dxf>
              <fill>
                <patternFill>
                  <bgColor theme="9" tint="0.79998168889431442"/>
                </patternFill>
              </fill>
            </x14:dxf>
          </x14:cfRule>
          <xm:sqref>E32:I32</xm:sqref>
        </x14:conditionalFormatting>
        <x14:conditionalFormatting xmlns:xm="http://schemas.microsoft.com/office/excel/2006/main">
          <x14:cfRule type="expression" priority="261" id="{6D52228E-1943-44B8-A1D1-1598FEDE91C7}">
            <xm:f>AND(Instruction!$B$13&lt;&gt;"Please Select",$C34&lt;&gt;"Please Select",$C34&lt;&gt;"YES",$E34="")</xm:f>
            <x14:dxf>
              <fill>
                <patternFill>
                  <bgColor theme="9" tint="0.79998168889431442"/>
                </patternFill>
              </fill>
            </x14:dxf>
          </x14:cfRule>
          <xm:sqref>E34:I34</xm:sqref>
        </x14:conditionalFormatting>
        <x14:conditionalFormatting xmlns:xm="http://schemas.microsoft.com/office/excel/2006/main">
          <x14:cfRule type="expression" priority="260" id="{3D8AA9F2-FA14-4E22-B6D6-500DEA70B16A}">
            <xm:f>AND(Instruction!$B$13&lt;&gt;"Please Select",$C36&lt;&gt;"Please Select",$C36&lt;&gt;"YES",$E36="")</xm:f>
            <x14:dxf>
              <fill>
                <patternFill>
                  <bgColor theme="9" tint="0.79998168889431442"/>
                </patternFill>
              </fill>
            </x14:dxf>
          </x14:cfRule>
          <xm:sqref>E36:I36</xm:sqref>
        </x14:conditionalFormatting>
        <x14:conditionalFormatting xmlns:xm="http://schemas.microsoft.com/office/excel/2006/main">
          <x14:cfRule type="expression" priority="259" id="{25F68E61-4001-41A3-BD24-668DE8132B37}">
            <xm:f>AND(Instruction!$B$13&lt;&gt;"Please Select",$C38&lt;&gt;"Please Select",$C38&lt;&gt;"YES",$E38="")</xm:f>
            <x14:dxf>
              <fill>
                <patternFill>
                  <bgColor theme="9" tint="0.79998168889431442"/>
                </patternFill>
              </fill>
            </x14:dxf>
          </x14:cfRule>
          <xm:sqref>E38:I38</xm:sqref>
        </x14:conditionalFormatting>
        <x14:conditionalFormatting xmlns:xm="http://schemas.microsoft.com/office/excel/2006/main">
          <x14:cfRule type="expression" priority="258" id="{1FA5A78D-A751-45BA-8CCA-4D833704FB49}">
            <xm:f>AND(Instruction!$B$13&lt;&gt;"Please Select",$C40&lt;&gt;"Please Select",$C40&lt;&gt;"YES",$E40="")</xm:f>
            <x14:dxf>
              <fill>
                <patternFill>
                  <bgColor theme="9" tint="0.79998168889431442"/>
                </patternFill>
              </fill>
            </x14:dxf>
          </x14:cfRule>
          <xm:sqref>E40:I40</xm:sqref>
        </x14:conditionalFormatting>
        <x14:conditionalFormatting xmlns:xm="http://schemas.microsoft.com/office/excel/2006/main">
          <x14:cfRule type="expression" priority="257" id="{DD21E94B-90F6-456A-A93F-8E92D6A59237}">
            <xm:f>AND(Instruction!$B$13&lt;&gt;"Please Select",$C44&lt;&gt;"Please Select",$C44&lt;&gt;"YES",$E44="")</xm:f>
            <x14:dxf>
              <fill>
                <patternFill>
                  <bgColor theme="9" tint="0.79998168889431442"/>
                </patternFill>
              </fill>
            </x14:dxf>
          </x14:cfRule>
          <xm:sqref>E44:I44</xm:sqref>
        </x14:conditionalFormatting>
        <x14:conditionalFormatting xmlns:xm="http://schemas.microsoft.com/office/excel/2006/main">
          <x14:cfRule type="expression" priority="254" id="{CB7A5A24-DE54-421B-8772-26020F455275}">
            <xm:f>AND(Instruction!$B$13&lt;&gt;"Please Select",$C51&lt;&gt;"Please Select",$C51&lt;&gt;"YES",$E51="")</xm:f>
            <x14:dxf>
              <fill>
                <patternFill>
                  <bgColor theme="9" tint="0.79998168889431442"/>
                </patternFill>
              </fill>
            </x14:dxf>
          </x14:cfRule>
          <xm:sqref>E51:I51</xm:sqref>
        </x14:conditionalFormatting>
        <x14:conditionalFormatting xmlns:xm="http://schemas.microsoft.com/office/excel/2006/main">
          <x14:cfRule type="expression" priority="253" id="{5471403D-9AFA-4219-95C3-99A8B8009722}">
            <xm:f>AND(Instruction!$B$13&lt;&gt;"Please Select",$C54&lt;&gt;"Please Select",$C54&lt;&gt;"YES",$E54="")</xm:f>
            <x14:dxf>
              <fill>
                <patternFill>
                  <bgColor theme="9" tint="0.79998168889431442"/>
                </patternFill>
              </fill>
            </x14:dxf>
          </x14:cfRule>
          <xm:sqref>E54:I54</xm:sqref>
        </x14:conditionalFormatting>
        <x14:conditionalFormatting xmlns:xm="http://schemas.microsoft.com/office/excel/2006/main">
          <x14:cfRule type="expression" priority="252" id="{918CF182-14E5-4A80-9EB2-1EFF19B3B33A}">
            <xm:f>AND(Instruction!$B$13&lt;&gt;"Please Select",$C61&lt;&gt;"Please Select",$C61&lt;&gt;"YES",$E61="")</xm:f>
            <x14:dxf>
              <fill>
                <patternFill>
                  <bgColor theme="9" tint="0.79998168889431442"/>
                </patternFill>
              </fill>
            </x14:dxf>
          </x14:cfRule>
          <xm:sqref>E61:I61</xm:sqref>
        </x14:conditionalFormatting>
        <x14:conditionalFormatting xmlns:xm="http://schemas.microsoft.com/office/excel/2006/main">
          <x14:cfRule type="expression" priority="251" id="{42311E0F-D64B-4402-90EC-25D681E33F94}">
            <xm:f>AND(Instruction!$B$13&lt;&gt;"Please Select",$C64&lt;&gt;"Please Select",$C64&lt;&gt;"YES",$E64="")</xm:f>
            <x14:dxf>
              <fill>
                <patternFill>
                  <bgColor theme="9" tint="0.79998168889431442"/>
                </patternFill>
              </fill>
            </x14:dxf>
          </x14:cfRule>
          <xm:sqref>E64:I64</xm:sqref>
        </x14:conditionalFormatting>
        <x14:conditionalFormatting xmlns:xm="http://schemas.microsoft.com/office/excel/2006/main">
          <x14:cfRule type="expression" priority="250" id="{39B6D43E-8607-4C18-963A-E29CACEB949B}">
            <xm:f>AND(Instruction!$B$13&lt;&gt;"Please Select",$C69&lt;&gt;"Please Select",$C69&lt;&gt;"YES",$E69="")</xm:f>
            <x14:dxf>
              <fill>
                <patternFill>
                  <bgColor theme="9" tint="0.79998168889431442"/>
                </patternFill>
              </fill>
            </x14:dxf>
          </x14:cfRule>
          <xm:sqref>E69:I69</xm:sqref>
        </x14:conditionalFormatting>
        <x14:conditionalFormatting xmlns:xm="http://schemas.microsoft.com/office/excel/2006/main">
          <x14:cfRule type="expression" priority="249" id="{41097817-5E9A-40EE-BA8B-17651083974B}">
            <xm:f>AND(Instruction!$B$13&lt;&gt;"Please Select",$C71&lt;&gt;"Please Select",$C71&lt;&gt;"YES",$E71="")</xm:f>
            <x14:dxf>
              <fill>
                <patternFill>
                  <bgColor theme="9" tint="0.79998168889431442"/>
                </patternFill>
              </fill>
            </x14:dxf>
          </x14:cfRule>
          <xm:sqref>E71:I71</xm:sqref>
        </x14:conditionalFormatting>
        <x14:conditionalFormatting xmlns:xm="http://schemas.microsoft.com/office/excel/2006/main">
          <x14:cfRule type="expression" priority="248" id="{64F4352A-E559-45FA-862A-191C48EE4705}">
            <xm:f>AND(Instruction!$B$13&lt;&gt;"Please Select",$C77&lt;&gt;"Please Select",$C77&lt;&gt;"YES",$E77="")</xm:f>
            <x14:dxf>
              <fill>
                <patternFill>
                  <bgColor theme="9" tint="0.79998168889431442"/>
                </patternFill>
              </fill>
            </x14:dxf>
          </x14:cfRule>
          <xm:sqref>E77:I77</xm:sqref>
        </x14:conditionalFormatting>
        <x14:conditionalFormatting xmlns:xm="http://schemas.microsoft.com/office/excel/2006/main">
          <x14:cfRule type="expression" priority="247" id="{CBA51C34-BF4A-402F-823E-B852138C44EB}">
            <xm:f>AND(Instruction!$B$13&lt;&gt;"Please Select",$C84&lt;&gt;"Please Select",$C84&lt;&gt;"YES",$E84="")</xm:f>
            <x14:dxf>
              <fill>
                <patternFill>
                  <bgColor theme="9" tint="0.79998168889431442"/>
                </patternFill>
              </fill>
            </x14:dxf>
          </x14:cfRule>
          <xm:sqref>E84:I84</xm:sqref>
        </x14:conditionalFormatting>
        <x14:conditionalFormatting xmlns:xm="http://schemas.microsoft.com/office/excel/2006/main">
          <x14:cfRule type="expression" priority="246" id="{294CF31B-FC87-43D4-9219-893CBC9ED0C4}">
            <xm:f>AND(Instruction!$B$13&lt;&gt;"Please Select",$C88&lt;&gt;"Please Select",$C88&lt;&gt;"YES",$E88="")</xm:f>
            <x14:dxf>
              <fill>
                <patternFill>
                  <bgColor theme="9" tint="0.79998168889431442"/>
                </patternFill>
              </fill>
            </x14:dxf>
          </x14:cfRule>
          <xm:sqref>E88:I88</xm:sqref>
        </x14:conditionalFormatting>
        <x14:conditionalFormatting xmlns:xm="http://schemas.microsoft.com/office/excel/2006/main">
          <x14:cfRule type="expression" priority="245" id="{C23955F3-77C3-4038-AB3D-03104BA053D4}">
            <xm:f>AND(Instruction!$B$13&lt;&gt;"Please Select",$C92&lt;&gt;"Please Select",$C92&lt;&gt;"YES",$E92="")</xm:f>
            <x14:dxf>
              <fill>
                <patternFill>
                  <bgColor theme="9" tint="0.79998168889431442"/>
                </patternFill>
              </fill>
            </x14:dxf>
          </x14:cfRule>
          <xm:sqref>E92:I92</xm:sqref>
        </x14:conditionalFormatting>
        <x14:conditionalFormatting xmlns:xm="http://schemas.microsoft.com/office/excel/2006/main">
          <x14:cfRule type="expression" priority="244" id="{952AD3ED-6DAE-43FE-97FD-FECC640094D9}">
            <xm:f>AND(Instruction!$B$13&lt;&gt;"Please Select",$C95&lt;&gt;"Please Select",$C95&lt;&gt;"YES",$E95="")</xm:f>
            <x14:dxf>
              <fill>
                <patternFill>
                  <bgColor theme="9" tint="0.79998168889431442"/>
                </patternFill>
              </fill>
            </x14:dxf>
          </x14:cfRule>
          <xm:sqref>E95:I95</xm:sqref>
        </x14:conditionalFormatting>
        <x14:conditionalFormatting xmlns:xm="http://schemas.microsoft.com/office/excel/2006/main">
          <x14:cfRule type="expression" priority="243" id="{DD0C5BEA-08F6-421E-B4F7-E1EF5B436401}">
            <xm:f>AND(Instruction!$B$13&lt;&gt;"Please Select",$C97&lt;&gt;"Please Select",$C97&lt;&gt;"YES",$E97="")</xm:f>
            <x14:dxf>
              <fill>
                <patternFill>
                  <bgColor theme="9" tint="0.79998168889431442"/>
                </patternFill>
              </fill>
            </x14:dxf>
          </x14:cfRule>
          <xm:sqref>E97:I97</xm:sqref>
        </x14:conditionalFormatting>
        <x14:conditionalFormatting xmlns:xm="http://schemas.microsoft.com/office/excel/2006/main">
          <x14:cfRule type="expression" priority="242" id="{DA2864F3-B0C2-47EE-A9BE-645601C2C76E}">
            <xm:f>AND(Instruction!$B$13&lt;&gt;"Please Select",$C102&lt;&gt;"Please Select",$C102&lt;&gt;"YES",$E102="")</xm:f>
            <x14:dxf>
              <fill>
                <patternFill>
                  <bgColor theme="9" tint="0.79998168889431442"/>
                </patternFill>
              </fill>
            </x14:dxf>
          </x14:cfRule>
          <xm:sqref>E102:I102</xm:sqref>
        </x14:conditionalFormatting>
        <x14:conditionalFormatting xmlns:xm="http://schemas.microsoft.com/office/excel/2006/main">
          <x14:cfRule type="expression" priority="241" id="{F45A3F45-63CF-413B-9FED-8C7B41D6367A}">
            <xm:f>AND(Instruction!$B$13&lt;&gt;"Please Select",$C107&lt;&gt;"Please Select",$C107&lt;&gt;"YES",$E107="")</xm:f>
            <x14:dxf>
              <fill>
                <patternFill>
                  <bgColor theme="9" tint="0.79998168889431442"/>
                </patternFill>
              </fill>
            </x14:dxf>
          </x14:cfRule>
          <xm:sqref>E107:I107</xm:sqref>
        </x14:conditionalFormatting>
        <x14:conditionalFormatting xmlns:xm="http://schemas.microsoft.com/office/excel/2006/main">
          <x14:cfRule type="expression" priority="240" id="{2BD9B530-3993-43FF-A26A-072217540DFF}">
            <xm:f>AND(Instruction!$B$13&lt;&gt;"Please Select",$C110&lt;&gt;"Please Select",$C110&lt;&gt;"YES",$E110="")</xm:f>
            <x14:dxf>
              <fill>
                <patternFill>
                  <bgColor theme="9" tint="0.79998168889431442"/>
                </patternFill>
              </fill>
            </x14:dxf>
          </x14:cfRule>
          <xm:sqref>E110:I110</xm:sqref>
        </x14:conditionalFormatting>
        <x14:conditionalFormatting xmlns:xm="http://schemas.microsoft.com/office/excel/2006/main">
          <x14:cfRule type="expression" priority="239" id="{FEFDFEE4-0F80-47B4-A496-CFFFA9B4C9A6}">
            <xm:f>AND(Instruction!$B$13&lt;&gt;"Please Select",$C114&lt;&gt;"Please Select",$C114&lt;&gt;"YES",$E114="")</xm:f>
            <x14:dxf>
              <fill>
                <patternFill>
                  <bgColor theme="9" tint="0.79998168889431442"/>
                </patternFill>
              </fill>
            </x14:dxf>
          </x14:cfRule>
          <xm:sqref>E114:I114</xm:sqref>
        </x14:conditionalFormatting>
        <x14:conditionalFormatting xmlns:xm="http://schemas.microsoft.com/office/excel/2006/main">
          <x14:cfRule type="expression" priority="238" id="{B0CD5FA2-B75D-461A-92FD-E2360D6F684B}">
            <xm:f>AND(Instruction!$B$13&lt;&gt;"Please Select",$C117&lt;&gt;"Please Select",$C117&lt;&gt;"YES",$E117="")</xm:f>
            <x14:dxf>
              <fill>
                <patternFill>
                  <bgColor theme="9" tint="0.79998168889431442"/>
                </patternFill>
              </fill>
            </x14:dxf>
          </x14:cfRule>
          <xm:sqref>E117:I117</xm:sqref>
        </x14:conditionalFormatting>
        <x14:conditionalFormatting xmlns:xm="http://schemas.microsoft.com/office/excel/2006/main">
          <x14:cfRule type="expression" priority="237" id="{B9A162DE-27E4-4F69-BC4D-B3B1C217E7DE}">
            <xm:f>AND(Instruction!$B$13&lt;&gt;"Please Select",$C120&lt;&gt;"Please Select",$C120&lt;&gt;"YES",$E120="")</xm:f>
            <x14:dxf>
              <fill>
                <patternFill>
                  <bgColor theme="9" tint="0.79998168889431442"/>
                </patternFill>
              </fill>
            </x14:dxf>
          </x14:cfRule>
          <xm:sqref>E120:I120</xm:sqref>
        </x14:conditionalFormatting>
        <x14:conditionalFormatting xmlns:xm="http://schemas.microsoft.com/office/excel/2006/main">
          <x14:cfRule type="expression" priority="236" id="{B6BE38B7-2BE9-43B3-AC75-4A29DEFCC512}">
            <xm:f>AND(Instruction!$B$13&lt;&gt;"Please Select",$C123&lt;&gt;"Please Select",$C123&lt;&gt;"YES",$E123="")</xm:f>
            <x14:dxf>
              <fill>
                <patternFill>
                  <bgColor theme="9" tint="0.79998168889431442"/>
                </patternFill>
              </fill>
            </x14:dxf>
          </x14:cfRule>
          <xm:sqref>E123:I123</xm:sqref>
        </x14:conditionalFormatting>
        <x14:conditionalFormatting xmlns:xm="http://schemas.microsoft.com/office/excel/2006/main">
          <x14:cfRule type="expression" priority="235" id="{96C9871C-F4A8-425D-A174-632E543F03AB}">
            <xm:f>AND(Instruction!$B$13&lt;&gt;"Please Select",$C129&lt;&gt;"Please Select",$C129&lt;&gt;"YES",$E129="")</xm:f>
            <x14:dxf>
              <fill>
                <patternFill>
                  <bgColor theme="9" tint="0.79998168889431442"/>
                </patternFill>
              </fill>
            </x14:dxf>
          </x14:cfRule>
          <xm:sqref>E129:I129</xm:sqref>
        </x14:conditionalFormatting>
        <x14:conditionalFormatting xmlns:xm="http://schemas.microsoft.com/office/excel/2006/main">
          <x14:cfRule type="expression" priority="234" id="{8C9BE8EE-BE94-4E8C-B1CC-30FD72AB1261}">
            <xm:f>AND(Instruction!$B$13&lt;&gt;"Please Select",$C132&lt;&gt;"Please Select",$C132&lt;&gt;"YES",$E132="")</xm:f>
            <x14:dxf>
              <fill>
                <patternFill>
                  <bgColor theme="9" tint="0.79998168889431442"/>
                </patternFill>
              </fill>
            </x14:dxf>
          </x14:cfRule>
          <xm:sqref>E132:I132</xm:sqref>
        </x14:conditionalFormatting>
        <x14:conditionalFormatting xmlns:xm="http://schemas.microsoft.com/office/excel/2006/main">
          <x14:cfRule type="expression" priority="233" id="{823B248E-0533-4B3F-A8A7-A22AEBA96AE1}">
            <xm:f>AND(Instruction!$B$13&lt;&gt;"Please Select",$C136&lt;&gt;"Please Select",$C136&lt;&gt;"YES",$E136="")</xm:f>
            <x14:dxf>
              <fill>
                <patternFill>
                  <bgColor theme="9" tint="0.79998168889431442"/>
                </patternFill>
              </fill>
            </x14:dxf>
          </x14:cfRule>
          <xm:sqref>E136:I136</xm:sqref>
        </x14:conditionalFormatting>
        <x14:conditionalFormatting xmlns:xm="http://schemas.microsoft.com/office/excel/2006/main">
          <x14:cfRule type="expression" priority="232" id="{C264AD13-097D-4FD8-A28B-8670956079D0}">
            <xm:f>AND(Instruction!$B$13&lt;&gt;"Please Select",$C138&lt;&gt;"Please Select",$C138&lt;&gt;"YES",$E138="")</xm:f>
            <x14:dxf>
              <fill>
                <patternFill>
                  <bgColor theme="9" tint="0.79998168889431442"/>
                </patternFill>
              </fill>
            </x14:dxf>
          </x14:cfRule>
          <xm:sqref>E138:I138</xm:sqref>
        </x14:conditionalFormatting>
        <x14:conditionalFormatting xmlns:xm="http://schemas.microsoft.com/office/excel/2006/main">
          <x14:cfRule type="expression" priority="231" id="{402FCD20-9473-4343-8C05-F57CAF6167AA}">
            <xm:f>AND(Instruction!$B$13&lt;&gt;"Please Select",$C140&lt;&gt;"Please Select",$C140&lt;&gt;"YES",$E140="")</xm:f>
            <x14:dxf>
              <fill>
                <patternFill>
                  <bgColor theme="9" tint="0.79998168889431442"/>
                </patternFill>
              </fill>
            </x14:dxf>
          </x14:cfRule>
          <xm:sqref>E140:I140</xm:sqref>
        </x14:conditionalFormatting>
        <x14:conditionalFormatting xmlns:xm="http://schemas.microsoft.com/office/excel/2006/main">
          <x14:cfRule type="expression" priority="230" id="{EA4BF418-8646-46E6-894D-185D6A2F2B82}">
            <xm:f>AND(Instruction!$B$13&lt;&gt;"Please Select",$C142&lt;&gt;"Please Select",$C142&lt;&gt;"YES",$E142="")</xm:f>
            <x14:dxf>
              <fill>
                <patternFill>
                  <bgColor theme="9" tint="0.79998168889431442"/>
                </patternFill>
              </fill>
            </x14:dxf>
          </x14:cfRule>
          <xm:sqref>E142:I142</xm:sqref>
        </x14:conditionalFormatting>
        <x14:conditionalFormatting xmlns:xm="http://schemas.microsoft.com/office/excel/2006/main">
          <x14:cfRule type="expression" priority="229" id="{7A1F4477-AAC2-43CA-9C7C-11C6F38A3C80}">
            <xm:f>AND(Instruction!$B$13&lt;&gt;"Please Select",$C144&lt;&gt;"Please Select",$C144&lt;&gt;"YES",$E144="")</xm:f>
            <x14:dxf>
              <fill>
                <patternFill>
                  <bgColor theme="9" tint="0.79998168889431442"/>
                </patternFill>
              </fill>
            </x14:dxf>
          </x14:cfRule>
          <xm:sqref>E144:I144</xm:sqref>
        </x14:conditionalFormatting>
        <x14:conditionalFormatting xmlns:xm="http://schemas.microsoft.com/office/excel/2006/main">
          <x14:cfRule type="expression" priority="228" id="{C2B714DC-6D5C-4694-A962-4A8E3E06C4EA}">
            <xm:f>AND(Instruction!$B$13&lt;&gt;"Please Select",$C146&lt;&gt;"Please Select",$C146&lt;&gt;"YES",$E146="")</xm:f>
            <x14:dxf>
              <fill>
                <patternFill>
                  <bgColor theme="9" tint="0.79998168889431442"/>
                </patternFill>
              </fill>
            </x14:dxf>
          </x14:cfRule>
          <xm:sqref>E146:I146</xm:sqref>
        </x14:conditionalFormatting>
        <x14:conditionalFormatting xmlns:xm="http://schemas.microsoft.com/office/excel/2006/main">
          <x14:cfRule type="expression" priority="227" id="{460EAE74-7E37-417A-BB43-E069CA4333FC}">
            <xm:f>AND(Instruction!$B$13&lt;&gt;"Please Select",$C48&lt;&gt;"Please Select",$C48&lt;&gt;"YES",$E48="")</xm:f>
            <x14:dxf>
              <fill>
                <patternFill>
                  <bgColor theme="9" tint="0.79998168889431442"/>
                </patternFill>
              </fill>
            </x14:dxf>
          </x14:cfRule>
          <xm:sqref>E48:I48</xm:sqref>
        </x14:conditionalFormatting>
        <x14:conditionalFormatting xmlns:xm="http://schemas.microsoft.com/office/excel/2006/main">
          <x14:cfRule type="expression" priority="226" id="{586689FA-0B41-45D3-80DF-433B7DA14631}">
            <xm:f>AND(Instruction!$B$13&lt;&gt;"Please Select",$C151&lt;&gt;"Please Select",$C151&lt;&gt;"YES",$E151="")</xm:f>
            <x14:dxf>
              <fill>
                <patternFill>
                  <bgColor theme="9" tint="0.79998168889431442"/>
                </patternFill>
              </fill>
            </x14:dxf>
          </x14:cfRule>
          <xm:sqref>E151:I151</xm:sqref>
        </x14:conditionalFormatting>
        <x14:conditionalFormatting xmlns:xm="http://schemas.microsoft.com/office/excel/2006/main">
          <x14:cfRule type="expression" priority="198" id="{47CC2DD7-FB23-4842-99A6-5F290945CCB3}">
            <xm:f>AND(Instruction!$B$13&lt;&gt;"Please Select",$C213&lt;&gt;"Please Select",$C213&lt;&gt;"YES",$E213="")</xm:f>
            <x14:dxf>
              <fill>
                <patternFill>
                  <bgColor theme="9" tint="0.79998168889431442"/>
                </patternFill>
              </fill>
            </x14:dxf>
          </x14:cfRule>
          <xm:sqref>E213:I213</xm:sqref>
        </x14:conditionalFormatting>
        <x14:conditionalFormatting xmlns:xm="http://schemas.microsoft.com/office/excel/2006/main">
          <x14:cfRule type="expression" priority="197" id="{AD1BB3A8-3A21-4CF5-AC87-5E9D69D390B4}">
            <xm:f>AND(Instruction!$B$13&lt;&gt;"Please Select",$C217&lt;&gt;"Please Select",$C217&lt;&gt;"YES",$E217="")</xm:f>
            <x14:dxf>
              <fill>
                <patternFill>
                  <bgColor theme="9" tint="0.79998168889431442"/>
                </patternFill>
              </fill>
            </x14:dxf>
          </x14:cfRule>
          <xm:sqref>E217:I217</xm:sqref>
        </x14:conditionalFormatting>
        <x14:conditionalFormatting xmlns:xm="http://schemas.microsoft.com/office/excel/2006/main">
          <x14:cfRule type="expression" priority="196" id="{84D2570F-86D2-463E-9679-741F607A733D}">
            <xm:f>AND(Instruction!$B$13&lt;&gt;"Please Select",$C219&lt;&gt;"Please Select",$C219&lt;&gt;"YES",$E219="")</xm:f>
            <x14:dxf>
              <fill>
                <patternFill>
                  <bgColor theme="9" tint="0.79998168889431442"/>
                </patternFill>
              </fill>
            </x14:dxf>
          </x14:cfRule>
          <xm:sqref>E219:I219</xm:sqref>
        </x14:conditionalFormatting>
        <x14:conditionalFormatting xmlns:xm="http://schemas.microsoft.com/office/excel/2006/main">
          <x14:cfRule type="expression" priority="189" id="{7224EA0E-67DD-4FD5-81C4-D6815F48BFAD}">
            <xm:f>AND(Instruction!$B$13&lt;&gt;"Please Select",$C237&lt;&gt;"Please Select",$C237&lt;&gt;"YES",$E237="")</xm:f>
            <x14:dxf>
              <fill>
                <patternFill>
                  <bgColor theme="9" tint="0.79998168889431442"/>
                </patternFill>
              </fill>
            </x14:dxf>
          </x14:cfRule>
          <xm:sqref>E237:I237</xm:sqref>
        </x14:conditionalFormatting>
        <x14:conditionalFormatting xmlns:xm="http://schemas.microsoft.com/office/excel/2006/main">
          <x14:cfRule type="iconSet" priority="111" id="{889C4B25-027C-4439-8C18-4EDF0AE1CA25}">
            <x14:iconSet iconSet="3Symbols2" custom="1">
              <x14:cfvo type="percent">
                <xm:f>0</xm:f>
              </x14:cfvo>
              <x14:cfvo type="num">
                <xm:f>0</xm:f>
              </x14:cfvo>
              <x14:cfvo type="num">
                <xm:f>1</xm:f>
              </x14:cfvo>
              <x14:cfIcon iconSet="NoIcons" iconId="0"/>
              <x14:cfIcon iconSet="3Symbols2" iconId="0"/>
              <x14:cfIcon iconSet="NoIcons" iconId="0"/>
            </x14:iconSet>
          </x14:cfRule>
          <xm:sqref>J48</xm:sqref>
        </x14:conditionalFormatting>
        <x14:conditionalFormatting xmlns:xm="http://schemas.microsoft.com/office/excel/2006/main">
          <x14:cfRule type="iconSet" priority="110" id="{C08C94D4-3D9B-457C-B9F3-185660728133}">
            <x14:iconSet iconSet="3Symbols2" custom="1">
              <x14:cfvo type="percent">
                <xm:f>0</xm:f>
              </x14:cfvo>
              <x14:cfvo type="num">
                <xm:f>0</xm:f>
              </x14:cfvo>
              <x14:cfvo type="num">
                <xm:f>1</xm:f>
              </x14:cfvo>
              <x14:cfIcon iconSet="NoIcons" iconId="0"/>
              <x14:cfIcon iconSet="3Symbols2" iconId="0"/>
              <x14:cfIcon iconSet="NoIcons" iconId="0"/>
            </x14:iconSet>
          </x14:cfRule>
          <xm:sqref>J51</xm:sqref>
        </x14:conditionalFormatting>
        <x14:conditionalFormatting xmlns:xm="http://schemas.microsoft.com/office/excel/2006/main">
          <x14:cfRule type="iconSet" priority="109" id="{C512FFCB-D1E5-406A-A079-44B46B43A5DA}">
            <x14:iconSet iconSet="3Symbols2" custom="1">
              <x14:cfvo type="percent">
                <xm:f>0</xm:f>
              </x14:cfvo>
              <x14:cfvo type="num">
                <xm:f>0</xm:f>
              </x14:cfvo>
              <x14:cfvo type="num">
                <xm:f>1</xm:f>
              </x14:cfvo>
              <x14:cfIcon iconSet="NoIcons" iconId="0"/>
              <x14:cfIcon iconSet="3Symbols2" iconId="0"/>
              <x14:cfIcon iconSet="NoIcons" iconId="0"/>
            </x14:iconSet>
          </x14:cfRule>
          <xm:sqref>J54</xm:sqref>
        </x14:conditionalFormatting>
        <x14:conditionalFormatting xmlns:xm="http://schemas.microsoft.com/office/excel/2006/main">
          <x14:cfRule type="iconSet" priority="108" id="{10F28CFF-E401-494E-9742-B70EA4EDE1A5}">
            <x14:iconSet iconSet="3Symbols2" custom="1">
              <x14:cfvo type="percent">
                <xm:f>0</xm:f>
              </x14:cfvo>
              <x14:cfvo type="num">
                <xm:f>0</xm:f>
              </x14:cfvo>
              <x14:cfvo type="num">
                <xm:f>1</xm:f>
              </x14:cfvo>
              <x14:cfIcon iconSet="NoIcons" iconId="0"/>
              <x14:cfIcon iconSet="3Symbols2" iconId="0"/>
              <x14:cfIcon iconSet="NoIcons" iconId="0"/>
            </x14:iconSet>
          </x14:cfRule>
          <xm:sqref>J61</xm:sqref>
        </x14:conditionalFormatting>
        <x14:conditionalFormatting xmlns:xm="http://schemas.microsoft.com/office/excel/2006/main">
          <x14:cfRule type="iconSet" priority="107" id="{5645D068-FF52-4B94-B9B1-4DBFDE9BD320}">
            <x14:iconSet iconSet="3Symbols2" custom="1">
              <x14:cfvo type="percent">
                <xm:f>0</xm:f>
              </x14:cfvo>
              <x14:cfvo type="num">
                <xm:f>0</xm:f>
              </x14:cfvo>
              <x14:cfvo type="num">
                <xm:f>1</xm:f>
              </x14:cfvo>
              <x14:cfIcon iconSet="NoIcons" iconId="0"/>
              <x14:cfIcon iconSet="3Symbols2" iconId="0"/>
              <x14:cfIcon iconSet="NoIcons" iconId="0"/>
            </x14:iconSet>
          </x14:cfRule>
          <xm:sqref>J64</xm:sqref>
        </x14:conditionalFormatting>
        <x14:conditionalFormatting xmlns:xm="http://schemas.microsoft.com/office/excel/2006/main">
          <x14:cfRule type="iconSet" priority="106" id="{69404D99-4729-44B6-9CE4-7B53CA14197C}">
            <x14:iconSet iconSet="3Symbols2" custom="1">
              <x14:cfvo type="percent">
                <xm:f>0</xm:f>
              </x14:cfvo>
              <x14:cfvo type="num">
                <xm:f>0</xm:f>
              </x14:cfvo>
              <x14:cfvo type="num">
                <xm:f>1</xm:f>
              </x14:cfvo>
              <x14:cfIcon iconSet="NoIcons" iconId="0"/>
              <x14:cfIcon iconSet="3Symbols2" iconId="0"/>
              <x14:cfIcon iconSet="NoIcons" iconId="0"/>
            </x14:iconSet>
          </x14:cfRule>
          <xm:sqref>J69</xm:sqref>
        </x14:conditionalFormatting>
        <x14:conditionalFormatting xmlns:xm="http://schemas.microsoft.com/office/excel/2006/main">
          <x14:cfRule type="iconSet" priority="105" id="{758F1D10-61B3-4346-90AE-2B252E0D5E1E}">
            <x14:iconSet iconSet="3Symbols2" custom="1">
              <x14:cfvo type="percent">
                <xm:f>0</xm:f>
              </x14:cfvo>
              <x14:cfvo type="num">
                <xm:f>0</xm:f>
              </x14:cfvo>
              <x14:cfvo type="num">
                <xm:f>1</xm:f>
              </x14:cfvo>
              <x14:cfIcon iconSet="NoIcons" iconId="0"/>
              <x14:cfIcon iconSet="3Symbols2" iconId="0"/>
              <x14:cfIcon iconSet="NoIcons" iconId="0"/>
            </x14:iconSet>
          </x14:cfRule>
          <xm:sqref>J71</xm:sqref>
        </x14:conditionalFormatting>
        <x14:conditionalFormatting xmlns:xm="http://schemas.microsoft.com/office/excel/2006/main">
          <x14:cfRule type="iconSet" priority="104" id="{8C21037D-543E-4FB3-9F9D-C4510BCFF39F}">
            <x14:iconSet iconSet="3Symbols2" custom="1">
              <x14:cfvo type="percent">
                <xm:f>0</xm:f>
              </x14:cfvo>
              <x14:cfvo type="num">
                <xm:f>0</xm:f>
              </x14:cfvo>
              <x14:cfvo type="num">
                <xm:f>1</xm:f>
              </x14:cfvo>
              <x14:cfIcon iconSet="NoIcons" iconId="0"/>
              <x14:cfIcon iconSet="3Symbols2" iconId="0"/>
              <x14:cfIcon iconSet="NoIcons" iconId="0"/>
            </x14:iconSet>
          </x14:cfRule>
          <xm:sqref>J77</xm:sqref>
        </x14:conditionalFormatting>
        <x14:conditionalFormatting xmlns:xm="http://schemas.microsoft.com/office/excel/2006/main">
          <x14:cfRule type="iconSet" priority="103" id="{7F665416-94ED-4018-9354-514D8727528E}">
            <x14:iconSet iconSet="3Symbols2" custom="1">
              <x14:cfvo type="percent">
                <xm:f>0</xm:f>
              </x14:cfvo>
              <x14:cfvo type="num">
                <xm:f>0</xm:f>
              </x14:cfvo>
              <x14:cfvo type="num">
                <xm:f>1</xm:f>
              </x14:cfvo>
              <x14:cfIcon iconSet="NoIcons" iconId="0"/>
              <x14:cfIcon iconSet="3Symbols2" iconId="0"/>
              <x14:cfIcon iconSet="NoIcons" iconId="0"/>
            </x14:iconSet>
          </x14:cfRule>
          <xm:sqref>J84</xm:sqref>
        </x14:conditionalFormatting>
        <x14:conditionalFormatting xmlns:xm="http://schemas.microsoft.com/office/excel/2006/main">
          <x14:cfRule type="iconSet" priority="102" id="{52833D40-0363-4316-AC39-51C4694FA751}">
            <x14:iconSet iconSet="3Symbols2" custom="1">
              <x14:cfvo type="percent">
                <xm:f>0</xm:f>
              </x14:cfvo>
              <x14:cfvo type="num">
                <xm:f>0</xm:f>
              </x14:cfvo>
              <x14:cfvo type="num">
                <xm:f>1</xm:f>
              </x14:cfvo>
              <x14:cfIcon iconSet="NoIcons" iconId="0"/>
              <x14:cfIcon iconSet="3Symbols2" iconId="0"/>
              <x14:cfIcon iconSet="NoIcons" iconId="0"/>
            </x14:iconSet>
          </x14:cfRule>
          <xm:sqref>J88</xm:sqref>
        </x14:conditionalFormatting>
        <x14:conditionalFormatting xmlns:xm="http://schemas.microsoft.com/office/excel/2006/main">
          <x14:cfRule type="iconSet" priority="101" id="{34BBC87A-71D1-49D3-9B6B-262BE8F9DF6C}">
            <x14:iconSet iconSet="3Symbols2" custom="1">
              <x14:cfvo type="percent">
                <xm:f>0</xm:f>
              </x14:cfvo>
              <x14:cfvo type="num">
                <xm:f>0</xm:f>
              </x14:cfvo>
              <x14:cfvo type="num">
                <xm:f>1</xm:f>
              </x14:cfvo>
              <x14:cfIcon iconSet="NoIcons" iconId="0"/>
              <x14:cfIcon iconSet="3Symbols2" iconId="0"/>
              <x14:cfIcon iconSet="NoIcons" iconId="0"/>
            </x14:iconSet>
          </x14:cfRule>
          <xm:sqref>J92</xm:sqref>
        </x14:conditionalFormatting>
        <x14:conditionalFormatting xmlns:xm="http://schemas.microsoft.com/office/excel/2006/main">
          <x14:cfRule type="iconSet" priority="100" id="{DBC840F9-B024-4C1F-9F89-E1E0520683EB}">
            <x14:iconSet iconSet="3Symbols2" custom="1">
              <x14:cfvo type="percent">
                <xm:f>0</xm:f>
              </x14:cfvo>
              <x14:cfvo type="num">
                <xm:f>0</xm:f>
              </x14:cfvo>
              <x14:cfvo type="num">
                <xm:f>1</xm:f>
              </x14:cfvo>
              <x14:cfIcon iconSet="NoIcons" iconId="0"/>
              <x14:cfIcon iconSet="3Symbols2" iconId="0"/>
              <x14:cfIcon iconSet="NoIcons" iconId="0"/>
            </x14:iconSet>
          </x14:cfRule>
          <xm:sqref>J95</xm:sqref>
        </x14:conditionalFormatting>
        <x14:conditionalFormatting xmlns:xm="http://schemas.microsoft.com/office/excel/2006/main">
          <x14:cfRule type="iconSet" priority="99" id="{367B5276-BD81-4A7D-9ED5-0CE428EF890A}">
            <x14:iconSet iconSet="3Symbols2" custom="1">
              <x14:cfvo type="percent">
                <xm:f>0</xm:f>
              </x14:cfvo>
              <x14:cfvo type="num">
                <xm:f>0</xm:f>
              </x14:cfvo>
              <x14:cfvo type="num">
                <xm:f>1</xm:f>
              </x14:cfvo>
              <x14:cfIcon iconSet="NoIcons" iconId="0"/>
              <x14:cfIcon iconSet="3Symbols2" iconId="0"/>
              <x14:cfIcon iconSet="NoIcons" iconId="0"/>
            </x14:iconSet>
          </x14:cfRule>
          <xm:sqref>J97</xm:sqref>
        </x14:conditionalFormatting>
        <x14:conditionalFormatting xmlns:xm="http://schemas.microsoft.com/office/excel/2006/main">
          <x14:cfRule type="iconSet" priority="98" id="{C247785D-D21F-455F-8F62-E94633F163FD}">
            <x14:iconSet iconSet="3Symbols2" custom="1">
              <x14:cfvo type="percent">
                <xm:f>0</xm:f>
              </x14:cfvo>
              <x14:cfvo type="num">
                <xm:f>0</xm:f>
              </x14:cfvo>
              <x14:cfvo type="num">
                <xm:f>1</xm:f>
              </x14:cfvo>
              <x14:cfIcon iconSet="NoIcons" iconId="0"/>
              <x14:cfIcon iconSet="3Symbols2" iconId="0"/>
              <x14:cfIcon iconSet="NoIcons" iconId="0"/>
            </x14:iconSet>
          </x14:cfRule>
          <xm:sqref>J102</xm:sqref>
        </x14:conditionalFormatting>
        <x14:conditionalFormatting xmlns:xm="http://schemas.microsoft.com/office/excel/2006/main">
          <x14:cfRule type="iconSet" priority="97" id="{368D3487-42B4-4F31-BEB4-0E4DDCEDD4E2}">
            <x14:iconSet iconSet="3Symbols2" custom="1">
              <x14:cfvo type="percent">
                <xm:f>0</xm:f>
              </x14:cfvo>
              <x14:cfvo type="num">
                <xm:f>0</xm:f>
              </x14:cfvo>
              <x14:cfvo type="num">
                <xm:f>1</xm:f>
              </x14:cfvo>
              <x14:cfIcon iconSet="NoIcons" iconId="0"/>
              <x14:cfIcon iconSet="3Symbols2" iconId="0"/>
              <x14:cfIcon iconSet="NoIcons" iconId="0"/>
            </x14:iconSet>
          </x14:cfRule>
          <xm:sqref>J107</xm:sqref>
        </x14:conditionalFormatting>
        <x14:conditionalFormatting xmlns:xm="http://schemas.microsoft.com/office/excel/2006/main">
          <x14:cfRule type="iconSet" priority="96" id="{CA5E0FA7-2A87-434D-8919-B746B181CD21}">
            <x14:iconSet iconSet="3Symbols2" custom="1">
              <x14:cfvo type="percent">
                <xm:f>0</xm:f>
              </x14:cfvo>
              <x14:cfvo type="num">
                <xm:f>0</xm:f>
              </x14:cfvo>
              <x14:cfvo type="num">
                <xm:f>1</xm:f>
              </x14:cfvo>
              <x14:cfIcon iconSet="NoIcons" iconId="0"/>
              <x14:cfIcon iconSet="3Symbols2" iconId="0"/>
              <x14:cfIcon iconSet="NoIcons" iconId="0"/>
            </x14:iconSet>
          </x14:cfRule>
          <xm:sqref>J110</xm:sqref>
        </x14:conditionalFormatting>
        <x14:conditionalFormatting xmlns:xm="http://schemas.microsoft.com/office/excel/2006/main">
          <x14:cfRule type="iconSet" priority="95" id="{3D8B727E-F445-40CE-81D8-2BFBE2BE6209}">
            <x14:iconSet iconSet="3Symbols2" custom="1">
              <x14:cfvo type="percent">
                <xm:f>0</xm:f>
              </x14:cfvo>
              <x14:cfvo type="num">
                <xm:f>0</xm:f>
              </x14:cfvo>
              <x14:cfvo type="num">
                <xm:f>1</xm:f>
              </x14:cfvo>
              <x14:cfIcon iconSet="NoIcons" iconId="0"/>
              <x14:cfIcon iconSet="3Symbols2" iconId="0"/>
              <x14:cfIcon iconSet="NoIcons" iconId="0"/>
            </x14:iconSet>
          </x14:cfRule>
          <xm:sqref>J114</xm:sqref>
        </x14:conditionalFormatting>
        <x14:conditionalFormatting xmlns:xm="http://schemas.microsoft.com/office/excel/2006/main">
          <x14:cfRule type="iconSet" priority="94" id="{E2F4EBA2-89FA-461A-924F-EECDFB323EE9}">
            <x14:iconSet iconSet="3Symbols2" custom="1">
              <x14:cfvo type="percent">
                <xm:f>0</xm:f>
              </x14:cfvo>
              <x14:cfvo type="num">
                <xm:f>0</xm:f>
              </x14:cfvo>
              <x14:cfvo type="num">
                <xm:f>1</xm:f>
              </x14:cfvo>
              <x14:cfIcon iconSet="NoIcons" iconId="0"/>
              <x14:cfIcon iconSet="3Symbols2" iconId="0"/>
              <x14:cfIcon iconSet="NoIcons" iconId="0"/>
            </x14:iconSet>
          </x14:cfRule>
          <xm:sqref>J117</xm:sqref>
        </x14:conditionalFormatting>
        <x14:conditionalFormatting xmlns:xm="http://schemas.microsoft.com/office/excel/2006/main">
          <x14:cfRule type="iconSet" priority="93" id="{5CA914B2-83E3-49C6-9C30-A7FDB6BB0E8D}">
            <x14:iconSet iconSet="3Symbols2" custom="1">
              <x14:cfvo type="percent">
                <xm:f>0</xm:f>
              </x14:cfvo>
              <x14:cfvo type="num">
                <xm:f>0</xm:f>
              </x14:cfvo>
              <x14:cfvo type="num">
                <xm:f>1</xm:f>
              </x14:cfvo>
              <x14:cfIcon iconSet="NoIcons" iconId="0"/>
              <x14:cfIcon iconSet="3Symbols2" iconId="0"/>
              <x14:cfIcon iconSet="NoIcons" iconId="0"/>
            </x14:iconSet>
          </x14:cfRule>
          <xm:sqref>J120</xm:sqref>
        </x14:conditionalFormatting>
        <x14:conditionalFormatting xmlns:xm="http://schemas.microsoft.com/office/excel/2006/main">
          <x14:cfRule type="iconSet" priority="92" id="{79F109F9-927C-4332-86DB-56A0F62C8FB1}">
            <x14:iconSet iconSet="3Symbols2" custom="1">
              <x14:cfvo type="percent">
                <xm:f>0</xm:f>
              </x14:cfvo>
              <x14:cfvo type="num">
                <xm:f>0</xm:f>
              </x14:cfvo>
              <x14:cfvo type="num">
                <xm:f>1</xm:f>
              </x14:cfvo>
              <x14:cfIcon iconSet="NoIcons" iconId="0"/>
              <x14:cfIcon iconSet="3Symbols2" iconId="0"/>
              <x14:cfIcon iconSet="NoIcons" iconId="0"/>
            </x14:iconSet>
          </x14:cfRule>
          <xm:sqref>J123</xm:sqref>
        </x14:conditionalFormatting>
        <x14:conditionalFormatting xmlns:xm="http://schemas.microsoft.com/office/excel/2006/main">
          <x14:cfRule type="iconSet" priority="91" id="{5D8910E7-840A-43C5-85E9-853D59371D0E}">
            <x14:iconSet iconSet="3Symbols2" custom="1">
              <x14:cfvo type="percent">
                <xm:f>0</xm:f>
              </x14:cfvo>
              <x14:cfvo type="num">
                <xm:f>0</xm:f>
              </x14:cfvo>
              <x14:cfvo type="num">
                <xm:f>1</xm:f>
              </x14:cfvo>
              <x14:cfIcon iconSet="NoIcons" iconId="0"/>
              <x14:cfIcon iconSet="3Symbols2" iconId="0"/>
              <x14:cfIcon iconSet="NoIcons" iconId="0"/>
            </x14:iconSet>
          </x14:cfRule>
          <xm:sqref>J129</xm:sqref>
        </x14:conditionalFormatting>
        <x14:conditionalFormatting xmlns:xm="http://schemas.microsoft.com/office/excel/2006/main">
          <x14:cfRule type="iconSet" priority="90" id="{518D39A9-54FF-468D-9B16-678E69B335F2}">
            <x14:iconSet iconSet="3Symbols2" custom="1">
              <x14:cfvo type="percent">
                <xm:f>0</xm:f>
              </x14:cfvo>
              <x14:cfvo type="num">
                <xm:f>0</xm:f>
              </x14:cfvo>
              <x14:cfvo type="num">
                <xm:f>1</xm:f>
              </x14:cfvo>
              <x14:cfIcon iconSet="NoIcons" iconId="0"/>
              <x14:cfIcon iconSet="3Symbols2" iconId="0"/>
              <x14:cfIcon iconSet="NoIcons" iconId="0"/>
            </x14:iconSet>
          </x14:cfRule>
          <xm:sqref>J132</xm:sqref>
        </x14:conditionalFormatting>
        <x14:conditionalFormatting xmlns:xm="http://schemas.microsoft.com/office/excel/2006/main">
          <x14:cfRule type="iconSet" priority="89" id="{B415D8B9-7EBC-4824-8393-251A26FEC8BD}">
            <x14:iconSet iconSet="3Symbols2" custom="1">
              <x14:cfvo type="percent">
                <xm:f>0</xm:f>
              </x14:cfvo>
              <x14:cfvo type="num">
                <xm:f>0</xm:f>
              </x14:cfvo>
              <x14:cfvo type="num">
                <xm:f>1</xm:f>
              </x14:cfvo>
              <x14:cfIcon iconSet="NoIcons" iconId="0"/>
              <x14:cfIcon iconSet="3Symbols2" iconId="0"/>
              <x14:cfIcon iconSet="NoIcons" iconId="0"/>
            </x14:iconSet>
          </x14:cfRule>
          <xm:sqref>J136</xm:sqref>
        </x14:conditionalFormatting>
        <x14:conditionalFormatting xmlns:xm="http://schemas.microsoft.com/office/excel/2006/main">
          <x14:cfRule type="iconSet" priority="88" id="{E2C04E52-4030-4500-B0EB-921286F8BDAC}">
            <x14:iconSet iconSet="3Symbols2" custom="1">
              <x14:cfvo type="percent">
                <xm:f>0</xm:f>
              </x14:cfvo>
              <x14:cfvo type="num">
                <xm:f>0</xm:f>
              </x14:cfvo>
              <x14:cfvo type="num">
                <xm:f>1</xm:f>
              </x14:cfvo>
              <x14:cfIcon iconSet="NoIcons" iconId="0"/>
              <x14:cfIcon iconSet="3Symbols2" iconId="0"/>
              <x14:cfIcon iconSet="NoIcons" iconId="0"/>
            </x14:iconSet>
          </x14:cfRule>
          <xm:sqref>J138</xm:sqref>
        </x14:conditionalFormatting>
        <x14:conditionalFormatting xmlns:xm="http://schemas.microsoft.com/office/excel/2006/main">
          <x14:cfRule type="iconSet" priority="87" id="{8EF11B23-EF37-4734-8353-86FAFF890500}">
            <x14:iconSet iconSet="3Symbols2" custom="1">
              <x14:cfvo type="percent">
                <xm:f>0</xm:f>
              </x14:cfvo>
              <x14:cfvo type="num">
                <xm:f>0</xm:f>
              </x14:cfvo>
              <x14:cfvo type="num">
                <xm:f>1</xm:f>
              </x14:cfvo>
              <x14:cfIcon iconSet="NoIcons" iconId="0"/>
              <x14:cfIcon iconSet="3Symbols2" iconId="0"/>
              <x14:cfIcon iconSet="NoIcons" iconId="0"/>
            </x14:iconSet>
          </x14:cfRule>
          <xm:sqref>J140</xm:sqref>
        </x14:conditionalFormatting>
        <x14:conditionalFormatting xmlns:xm="http://schemas.microsoft.com/office/excel/2006/main">
          <x14:cfRule type="iconSet" priority="86" id="{65DA9656-0787-4BD7-8415-BFF65895ED18}">
            <x14:iconSet iconSet="3Symbols2" custom="1">
              <x14:cfvo type="percent">
                <xm:f>0</xm:f>
              </x14:cfvo>
              <x14:cfvo type="num">
                <xm:f>0</xm:f>
              </x14:cfvo>
              <x14:cfvo type="num">
                <xm:f>1</xm:f>
              </x14:cfvo>
              <x14:cfIcon iconSet="NoIcons" iconId="0"/>
              <x14:cfIcon iconSet="3Symbols2" iconId="0"/>
              <x14:cfIcon iconSet="NoIcons" iconId="0"/>
            </x14:iconSet>
          </x14:cfRule>
          <xm:sqref>J142</xm:sqref>
        </x14:conditionalFormatting>
        <x14:conditionalFormatting xmlns:xm="http://schemas.microsoft.com/office/excel/2006/main">
          <x14:cfRule type="iconSet" priority="85" id="{296B3367-9785-405F-ABD8-CDF2F7AA0564}">
            <x14:iconSet iconSet="3Symbols2" custom="1">
              <x14:cfvo type="percent">
                <xm:f>0</xm:f>
              </x14:cfvo>
              <x14:cfvo type="num">
                <xm:f>0</xm:f>
              </x14:cfvo>
              <x14:cfvo type="num">
                <xm:f>1</xm:f>
              </x14:cfvo>
              <x14:cfIcon iconSet="NoIcons" iconId="0"/>
              <x14:cfIcon iconSet="3Symbols2" iconId="0"/>
              <x14:cfIcon iconSet="NoIcons" iconId="0"/>
            </x14:iconSet>
          </x14:cfRule>
          <xm:sqref>J144</xm:sqref>
        </x14:conditionalFormatting>
        <x14:conditionalFormatting xmlns:xm="http://schemas.microsoft.com/office/excel/2006/main">
          <x14:cfRule type="iconSet" priority="84" id="{4AF8FF01-7367-4EDF-B6CC-FD1CE9A541E0}">
            <x14:iconSet iconSet="3Symbols2" custom="1">
              <x14:cfvo type="percent">
                <xm:f>0</xm:f>
              </x14:cfvo>
              <x14:cfvo type="num">
                <xm:f>0</xm:f>
              </x14:cfvo>
              <x14:cfvo type="num">
                <xm:f>1</xm:f>
              </x14:cfvo>
              <x14:cfIcon iconSet="NoIcons" iconId="0"/>
              <x14:cfIcon iconSet="3Symbols2" iconId="0"/>
              <x14:cfIcon iconSet="NoIcons" iconId="0"/>
            </x14:iconSet>
          </x14:cfRule>
          <xm:sqref>J146</xm:sqref>
        </x14:conditionalFormatting>
        <x14:conditionalFormatting xmlns:xm="http://schemas.microsoft.com/office/excel/2006/main">
          <x14:cfRule type="iconSet" priority="83" id="{2BAE2CB9-208F-4D55-968C-82C898DC62CA}">
            <x14:iconSet iconSet="3Symbols2" custom="1">
              <x14:cfvo type="percent">
                <xm:f>0</xm:f>
              </x14:cfvo>
              <x14:cfvo type="num">
                <xm:f>0</xm:f>
              </x14:cfvo>
              <x14:cfvo type="num">
                <xm:f>1</xm:f>
              </x14:cfvo>
              <x14:cfIcon iconSet="NoIcons" iconId="0"/>
              <x14:cfIcon iconSet="3Symbols2" iconId="0"/>
              <x14:cfIcon iconSet="NoIcons" iconId="0"/>
            </x14:iconSet>
          </x14:cfRule>
          <xm:sqref>J151</xm:sqref>
        </x14:conditionalFormatting>
        <x14:conditionalFormatting xmlns:xm="http://schemas.microsoft.com/office/excel/2006/main">
          <x14:cfRule type="iconSet" priority="82" id="{0D6E147D-6238-4241-A3D4-73A9A3E73998}">
            <x14:iconSet iconSet="3Symbols2" custom="1">
              <x14:cfvo type="percent">
                <xm:f>0</xm:f>
              </x14:cfvo>
              <x14:cfvo type="num">
                <xm:f>0</xm:f>
              </x14:cfvo>
              <x14:cfvo type="num">
                <xm:f>1</xm:f>
              </x14:cfvo>
              <x14:cfIcon iconSet="NoIcons" iconId="0"/>
              <x14:cfIcon iconSet="3Symbols2" iconId="0"/>
              <x14:cfIcon iconSet="NoIcons" iconId="0"/>
            </x14:iconSet>
          </x14:cfRule>
          <xm:sqref>J153</xm:sqref>
        </x14:conditionalFormatting>
        <x14:conditionalFormatting xmlns:xm="http://schemas.microsoft.com/office/excel/2006/main">
          <x14:cfRule type="iconSet" priority="81" id="{D8CBE458-958F-40F7-AB3C-4B2B872C0171}">
            <x14:iconSet iconSet="3Symbols2" custom="1">
              <x14:cfvo type="percent">
                <xm:f>0</xm:f>
              </x14:cfvo>
              <x14:cfvo type="num">
                <xm:f>0</xm:f>
              </x14:cfvo>
              <x14:cfvo type="num">
                <xm:f>1</xm:f>
              </x14:cfvo>
              <x14:cfIcon iconSet="NoIcons" iconId="0"/>
              <x14:cfIcon iconSet="3Symbols2" iconId="0"/>
              <x14:cfIcon iconSet="NoIcons" iconId="0"/>
            </x14:iconSet>
          </x14:cfRule>
          <xm:sqref>J155</xm:sqref>
        </x14:conditionalFormatting>
        <x14:conditionalFormatting xmlns:xm="http://schemas.microsoft.com/office/excel/2006/main">
          <x14:cfRule type="iconSet" priority="80" id="{391285A0-1A3F-4FA6-AA8A-060C5C0CBD05}">
            <x14:iconSet iconSet="3Symbols2" custom="1">
              <x14:cfvo type="percent">
                <xm:f>0</xm:f>
              </x14:cfvo>
              <x14:cfvo type="num">
                <xm:f>0</xm:f>
              </x14:cfvo>
              <x14:cfvo type="num">
                <xm:f>1</xm:f>
              </x14:cfvo>
              <x14:cfIcon iconSet="NoIcons" iconId="0"/>
              <x14:cfIcon iconSet="3Symbols2" iconId="0"/>
              <x14:cfIcon iconSet="NoIcons" iconId="0"/>
            </x14:iconSet>
          </x14:cfRule>
          <xm:sqref>J157</xm:sqref>
        </x14:conditionalFormatting>
        <x14:conditionalFormatting xmlns:xm="http://schemas.microsoft.com/office/excel/2006/main">
          <x14:cfRule type="iconSet" priority="79" id="{84928797-2FD4-4BDC-A72F-E9DCB6D5CC9B}">
            <x14:iconSet iconSet="3Symbols2" custom="1">
              <x14:cfvo type="percent">
                <xm:f>0</xm:f>
              </x14:cfvo>
              <x14:cfvo type="num">
                <xm:f>0</xm:f>
              </x14:cfvo>
              <x14:cfvo type="num">
                <xm:f>1</xm:f>
              </x14:cfvo>
              <x14:cfIcon iconSet="NoIcons" iconId="0"/>
              <x14:cfIcon iconSet="3Symbols2" iconId="0"/>
              <x14:cfIcon iconSet="NoIcons" iconId="0"/>
            </x14:iconSet>
          </x14:cfRule>
          <xm:sqref>J159</xm:sqref>
        </x14:conditionalFormatting>
        <x14:conditionalFormatting xmlns:xm="http://schemas.microsoft.com/office/excel/2006/main">
          <x14:cfRule type="iconSet" priority="78" id="{6AD3B186-B4FE-4B35-9DE5-6DB05F1D6DB1}">
            <x14:iconSet iconSet="3Symbols2" custom="1">
              <x14:cfvo type="percent">
                <xm:f>0</xm:f>
              </x14:cfvo>
              <x14:cfvo type="num">
                <xm:f>0</xm:f>
              </x14:cfvo>
              <x14:cfvo type="num">
                <xm:f>1</xm:f>
              </x14:cfvo>
              <x14:cfIcon iconSet="NoIcons" iconId="0"/>
              <x14:cfIcon iconSet="3Symbols2" iconId="0"/>
              <x14:cfIcon iconSet="NoIcons" iconId="0"/>
            </x14:iconSet>
          </x14:cfRule>
          <xm:sqref>J161</xm:sqref>
        </x14:conditionalFormatting>
        <x14:conditionalFormatting xmlns:xm="http://schemas.microsoft.com/office/excel/2006/main">
          <x14:cfRule type="iconSet" priority="77" id="{A9AAB0B2-C7BE-41C7-974F-77F1B6F71169}">
            <x14:iconSet iconSet="3Symbols2" custom="1">
              <x14:cfvo type="percent">
                <xm:f>0</xm:f>
              </x14:cfvo>
              <x14:cfvo type="num">
                <xm:f>0</xm:f>
              </x14:cfvo>
              <x14:cfvo type="num">
                <xm:f>1</xm:f>
              </x14:cfvo>
              <x14:cfIcon iconSet="NoIcons" iconId="0"/>
              <x14:cfIcon iconSet="3Symbols2" iconId="0"/>
              <x14:cfIcon iconSet="NoIcons" iconId="0"/>
            </x14:iconSet>
          </x14:cfRule>
          <xm:sqref>J165</xm:sqref>
        </x14:conditionalFormatting>
        <x14:conditionalFormatting xmlns:xm="http://schemas.microsoft.com/office/excel/2006/main">
          <x14:cfRule type="iconSet" priority="76" id="{6B1DEA01-FEEF-4577-BB2E-F90486CD714E}">
            <x14:iconSet iconSet="3Symbols2" custom="1">
              <x14:cfvo type="percent">
                <xm:f>0</xm:f>
              </x14:cfvo>
              <x14:cfvo type="num">
                <xm:f>0</xm:f>
              </x14:cfvo>
              <x14:cfvo type="num">
                <xm:f>1</xm:f>
              </x14:cfvo>
              <x14:cfIcon iconSet="NoIcons" iconId="0"/>
              <x14:cfIcon iconSet="3Symbols2" iconId="0"/>
              <x14:cfIcon iconSet="NoIcons" iconId="0"/>
            </x14:iconSet>
          </x14:cfRule>
          <xm:sqref>J167</xm:sqref>
        </x14:conditionalFormatting>
        <x14:conditionalFormatting xmlns:xm="http://schemas.microsoft.com/office/excel/2006/main">
          <x14:cfRule type="iconSet" priority="75" id="{DD0EE47E-9426-4611-B3A5-F62E8AFC6D3F}">
            <x14:iconSet iconSet="3Symbols2" custom="1">
              <x14:cfvo type="percent">
                <xm:f>0</xm:f>
              </x14:cfvo>
              <x14:cfvo type="num">
                <xm:f>0</xm:f>
              </x14:cfvo>
              <x14:cfvo type="num">
                <xm:f>1</xm:f>
              </x14:cfvo>
              <x14:cfIcon iconSet="NoIcons" iconId="0"/>
              <x14:cfIcon iconSet="3Symbols2" iconId="0"/>
              <x14:cfIcon iconSet="NoIcons" iconId="0"/>
            </x14:iconSet>
          </x14:cfRule>
          <xm:sqref>J169</xm:sqref>
        </x14:conditionalFormatting>
        <x14:conditionalFormatting xmlns:xm="http://schemas.microsoft.com/office/excel/2006/main">
          <x14:cfRule type="iconSet" priority="74" id="{A11C9961-7B31-4579-B280-728C975C8B8D}">
            <x14:iconSet iconSet="3Symbols2" custom="1">
              <x14:cfvo type="percent">
                <xm:f>0</xm:f>
              </x14:cfvo>
              <x14:cfvo type="num">
                <xm:f>0</xm:f>
              </x14:cfvo>
              <x14:cfvo type="num">
                <xm:f>1</xm:f>
              </x14:cfvo>
              <x14:cfIcon iconSet="NoIcons" iconId="0"/>
              <x14:cfIcon iconSet="3Symbols2" iconId="0"/>
              <x14:cfIcon iconSet="NoIcons" iconId="0"/>
            </x14:iconSet>
          </x14:cfRule>
          <xm:sqref>J171</xm:sqref>
        </x14:conditionalFormatting>
        <x14:conditionalFormatting xmlns:xm="http://schemas.microsoft.com/office/excel/2006/main">
          <x14:cfRule type="iconSet" priority="73" id="{3C8FE7A1-F265-4CF1-AF6A-19597AFE4565}">
            <x14:iconSet iconSet="3Symbols2" custom="1">
              <x14:cfvo type="percent">
                <xm:f>0</xm:f>
              </x14:cfvo>
              <x14:cfvo type="num">
                <xm:f>0</xm:f>
              </x14:cfvo>
              <x14:cfvo type="num">
                <xm:f>1</xm:f>
              </x14:cfvo>
              <x14:cfIcon iconSet="NoIcons" iconId="0"/>
              <x14:cfIcon iconSet="3Symbols2" iconId="0"/>
              <x14:cfIcon iconSet="NoIcons" iconId="0"/>
            </x14:iconSet>
          </x14:cfRule>
          <xm:sqref>J173</xm:sqref>
        </x14:conditionalFormatting>
        <x14:conditionalFormatting xmlns:xm="http://schemas.microsoft.com/office/excel/2006/main">
          <x14:cfRule type="iconSet" priority="72" id="{7D0CED47-A770-4FD9-961F-8F0DCF088CF0}">
            <x14:iconSet iconSet="3Symbols2" custom="1">
              <x14:cfvo type="percent">
                <xm:f>0</xm:f>
              </x14:cfvo>
              <x14:cfvo type="num">
                <xm:f>0</xm:f>
              </x14:cfvo>
              <x14:cfvo type="num">
                <xm:f>1</xm:f>
              </x14:cfvo>
              <x14:cfIcon iconSet="NoIcons" iconId="0"/>
              <x14:cfIcon iconSet="3Symbols2" iconId="0"/>
              <x14:cfIcon iconSet="NoIcons" iconId="0"/>
            </x14:iconSet>
          </x14:cfRule>
          <xm:sqref>J175</xm:sqref>
        </x14:conditionalFormatting>
        <x14:conditionalFormatting xmlns:xm="http://schemas.microsoft.com/office/excel/2006/main">
          <x14:cfRule type="iconSet" priority="71" id="{39A58EC8-1D9F-4A2E-B7EA-5FF6999264E4}">
            <x14:iconSet iconSet="3Symbols2" custom="1">
              <x14:cfvo type="percent">
                <xm:f>0</xm:f>
              </x14:cfvo>
              <x14:cfvo type="num">
                <xm:f>0</xm:f>
              </x14:cfvo>
              <x14:cfvo type="num">
                <xm:f>1</xm:f>
              </x14:cfvo>
              <x14:cfIcon iconSet="NoIcons" iconId="0"/>
              <x14:cfIcon iconSet="3Symbols2" iconId="0"/>
              <x14:cfIcon iconSet="NoIcons" iconId="0"/>
            </x14:iconSet>
          </x14:cfRule>
          <xm:sqref>J177</xm:sqref>
        </x14:conditionalFormatting>
        <x14:conditionalFormatting xmlns:xm="http://schemas.microsoft.com/office/excel/2006/main">
          <x14:cfRule type="iconSet" priority="70" id="{6D644B36-8E55-40D7-B767-492829A2BF4E}">
            <x14:iconSet iconSet="3Symbols2" custom="1">
              <x14:cfvo type="percent">
                <xm:f>0</xm:f>
              </x14:cfvo>
              <x14:cfvo type="num">
                <xm:f>0</xm:f>
              </x14:cfvo>
              <x14:cfvo type="num">
                <xm:f>1</xm:f>
              </x14:cfvo>
              <x14:cfIcon iconSet="NoIcons" iconId="0"/>
              <x14:cfIcon iconSet="3Symbols2" iconId="0"/>
              <x14:cfIcon iconSet="NoIcons" iconId="0"/>
            </x14:iconSet>
          </x14:cfRule>
          <xm:sqref>J179</xm:sqref>
        </x14:conditionalFormatting>
        <x14:conditionalFormatting xmlns:xm="http://schemas.microsoft.com/office/excel/2006/main">
          <x14:cfRule type="iconSet" priority="69" id="{11471806-8380-4AB5-B8D2-F74EA5DA0894}">
            <x14:iconSet iconSet="3Symbols2" custom="1">
              <x14:cfvo type="percent">
                <xm:f>0</xm:f>
              </x14:cfvo>
              <x14:cfvo type="num">
                <xm:f>0</xm:f>
              </x14:cfvo>
              <x14:cfvo type="num">
                <xm:f>1</xm:f>
              </x14:cfvo>
              <x14:cfIcon iconSet="NoIcons" iconId="0"/>
              <x14:cfIcon iconSet="3Symbols2" iconId="0"/>
              <x14:cfIcon iconSet="NoIcons" iconId="0"/>
            </x14:iconSet>
          </x14:cfRule>
          <xm:sqref>J181</xm:sqref>
        </x14:conditionalFormatting>
        <x14:conditionalFormatting xmlns:xm="http://schemas.microsoft.com/office/excel/2006/main">
          <x14:cfRule type="iconSet" priority="68" id="{ADC98C80-1F93-4A09-8DFD-E701F42CBF59}">
            <x14:iconSet iconSet="3Symbols2" custom="1">
              <x14:cfvo type="percent">
                <xm:f>0</xm:f>
              </x14:cfvo>
              <x14:cfvo type="num">
                <xm:f>0</xm:f>
              </x14:cfvo>
              <x14:cfvo type="num">
                <xm:f>1</xm:f>
              </x14:cfvo>
              <x14:cfIcon iconSet="NoIcons" iconId="0"/>
              <x14:cfIcon iconSet="3Symbols2" iconId="0"/>
              <x14:cfIcon iconSet="NoIcons" iconId="0"/>
            </x14:iconSet>
          </x14:cfRule>
          <xm:sqref>J183</xm:sqref>
        </x14:conditionalFormatting>
        <x14:conditionalFormatting xmlns:xm="http://schemas.microsoft.com/office/excel/2006/main">
          <x14:cfRule type="iconSet" priority="67" id="{FA523DF4-1C6D-4175-9641-1EC7EAC94EC6}">
            <x14:iconSet iconSet="3Symbols2" custom="1">
              <x14:cfvo type="percent">
                <xm:f>0</xm:f>
              </x14:cfvo>
              <x14:cfvo type="num">
                <xm:f>0</xm:f>
              </x14:cfvo>
              <x14:cfvo type="num">
                <xm:f>1</xm:f>
              </x14:cfvo>
              <x14:cfIcon iconSet="NoIcons" iconId="0"/>
              <x14:cfIcon iconSet="3Symbols2" iconId="0"/>
              <x14:cfIcon iconSet="NoIcons" iconId="0"/>
            </x14:iconSet>
          </x14:cfRule>
          <xm:sqref>J185</xm:sqref>
        </x14:conditionalFormatting>
        <x14:conditionalFormatting xmlns:xm="http://schemas.microsoft.com/office/excel/2006/main">
          <x14:cfRule type="iconSet" priority="66" id="{78ACFF10-3A92-4F45-BA8E-2E9A4BA8FB01}">
            <x14:iconSet iconSet="3Symbols2" custom="1">
              <x14:cfvo type="percent">
                <xm:f>0</xm:f>
              </x14:cfvo>
              <x14:cfvo type="num">
                <xm:f>0</xm:f>
              </x14:cfvo>
              <x14:cfvo type="num">
                <xm:f>1</xm:f>
              </x14:cfvo>
              <x14:cfIcon iconSet="NoIcons" iconId="0"/>
              <x14:cfIcon iconSet="3Symbols2" iconId="0"/>
              <x14:cfIcon iconSet="NoIcons" iconId="0"/>
            </x14:iconSet>
          </x14:cfRule>
          <xm:sqref>J187</xm:sqref>
        </x14:conditionalFormatting>
        <x14:conditionalFormatting xmlns:xm="http://schemas.microsoft.com/office/excel/2006/main">
          <x14:cfRule type="iconSet" priority="65" id="{106A31DC-0618-4806-A355-4215D79C7193}">
            <x14:iconSet iconSet="3Symbols2" custom="1">
              <x14:cfvo type="percent">
                <xm:f>0</xm:f>
              </x14:cfvo>
              <x14:cfvo type="num">
                <xm:f>0</xm:f>
              </x14:cfvo>
              <x14:cfvo type="num">
                <xm:f>1</xm:f>
              </x14:cfvo>
              <x14:cfIcon iconSet="NoIcons" iconId="0"/>
              <x14:cfIcon iconSet="3Symbols2" iconId="0"/>
              <x14:cfIcon iconSet="NoIcons" iconId="0"/>
            </x14:iconSet>
          </x14:cfRule>
          <xm:sqref>J189</xm:sqref>
        </x14:conditionalFormatting>
        <x14:conditionalFormatting xmlns:xm="http://schemas.microsoft.com/office/excel/2006/main">
          <x14:cfRule type="iconSet" priority="64" id="{4E404DB7-F38C-4368-A7E6-37A55A9DB437}">
            <x14:iconSet iconSet="3Symbols2" custom="1">
              <x14:cfvo type="percent">
                <xm:f>0</xm:f>
              </x14:cfvo>
              <x14:cfvo type="num">
                <xm:f>0</xm:f>
              </x14:cfvo>
              <x14:cfvo type="num">
                <xm:f>1</xm:f>
              </x14:cfvo>
              <x14:cfIcon iconSet="NoIcons" iconId="0"/>
              <x14:cfIcon iconSet="3Symbols2" iconId="0"/>
              <x14:cfIcon iconSet="NoIcons" iconId="0"/>
            </x14:iconSet>
          </x14:cfRule>
          <xm:sqref>J193</xm:sqref>
        </x14:conditionalFormatting>
        <x14:conditionalFormatting xmlns:xm="http://schemas.microsoft.com/office/excel/2006/main">
          <x14:cfRule type="iconSet" priority="63" id="{ABC8210B-8D86-4C22-8300-D737759082F9}">
            <x14:iconSet iconSet="3Symbols2" custom="1">
              <x14:cfvo type="percent">
                <xm:f>0</xm:f>
              </x14:cfvo>
              <x14:cfvo type="num">
                <xm:f>0</xm:f>
              </x14:cfvo>
              <x14:cfvo type="num">
                <xm:f>1</xm:f>
              </x14:cfvo>
              <x14:cfIcon iconSet="NoIcons" iconId="0"/>
              <x14:cfIcon iconSet="3Symbols2" iconId="0"/>
              <x14:cfIcon iconSet="NoIcons" iconId="0"/>
            </x14:iconSet>
          </x14:cfRule>
          <xm:sqref>J195</xm:sqref>
        </x14:conditionalFormatting>
        <x14:conditionalFormatting xmlns:xm="http://schemas.microsoft.com/office/excel/2006/main">
          <x14:cfRule type="iconSet" priority="62" id="{6144F476-649F-4866-B070-05728BD57965}">
            <x14:iconSet iconSet="3Symbols2" custom="1">
              <x14:cfvo type="percent">
                <xm:f>0</xm:f>
              </x14:cfvo>
              <x14:cfvo type="num">
                <xm:f>0</xm:f>
              </x14:cfvo>
              <x14:cfvo type="num">
                <xm:f>1</xm:f>
              </x14:cfvo>
              <x14:cfIcon iconSet="NoIcons" iconId="0"/>
              <x14:cfIcon iconSet="3Symbols2" iconId="0"/>
              <x14:cfIcon iconSet="NoIcons" iconId="0"/>
            </x14:iconSet>
          </x14:cfRule>
          <xm:sqref>J197</xm:sqref>
        </x14:conditionalFormatting>
        <x14:conditionalFormatting xmlns:xm="http://schemas.microsoft.com/office/excel/2006/main">
          <x14:cfRule type="iconSet" priority="61" id="{43F1053D-51A2-4FD5-AB64-6E26FC904042}">
            <x14:iconSet iconSet="3Symbols2" custom="1">
              <x14:cfvo type="percent">
                <xm:f>0</xm:f>
              </x14:cfvo>
              <x14:cfvo type="num">
                <xm:f>0</xm:f>
              </x14:cfvo>
              <x14:cfvo type="num">
                <xm:f>1</xm:f>
              </x14:cfvo>
              <x14:cfIcon iconSet="NoIcons" iconId="0"/>
              <x14:cfIcon iconSet="3Symbols2" iconId="0"/>
              <x14:cfIcon iconSet="NoIcons" iconId="0"/>
            </x14:iconSet>
          </x14:cfRule>
          <xm:sqref>J201</xm:sqref>
        </x14:conditionalFormatting>
        <x14:conditionalFormatting xmlns:xm="http://schemas.microsoft.com/office/excel/2006/main">
          <x14:cfRule type="iconSet" priority="60" id="{AC4CEA16-65F2-4DE7-A6D3-20EAD7DFD558}">
            <x14:iconSet iconSet="3Symbols2" custom="1">
              <x14:cfvo type="percent">
                <xm:f>0</xm:f>
              </x14:cfvo>
              <x14:cfvo type="num">
                <xm:f>0</xm:f>
              </x14:cfvo>
              <x14:cfvo type="num">
                <xm:f>1</xm:f>
              </x14:cfvo>
              <x14:cfIcon iconSet="NoIcons" iconId="0"/>
              <x14:cfIcon iconSet="3Symbols2" iconId="0"/>
              <x14:cfIcon iconSet="NoIcons" iconId="0"/>
            </x14:iconSet>
          </x14:cfRule>
          <xm:sqref>J203</xm:sqref>
        </x14:conditionalFormatting>
        <x14:conditionalFormatting xmlns:xm="http://schemas.microsoft.com/office/excel/2006/main">
          <x14:cfRule type="iconSet" priority="59" id="{F17228F3-999F-46A7-B409-60987D574823}">
            <x14:iconSet iconSet="3Symbols2" custom="1">
              <x14:cfvo type="percent">
                <xm:f>0</xm:f>
              </x14:cfvo>
              <x14:cfvo type="num">
                <xm:f>0</xm:f>
              </x14:cfvo>
              <x14:cfvo type="num">
                <xm:f>1</xm:f>
              </x14:cfvo>
              <x14:cfIcon iconSet="NoIcons" iconId="0"/>
              <x14:cfIcon iconSet="3Symbols2" iconId="0"/>
              <x14:cfIcon iconSet="NoIcons" iconId="0"/>
            </x14:iconSet>
          </x14:cfRule>
          <xm:sqref>J205</xm:sqref>
        </x14:conditionalFormatting>
        <x14:conditionalFormatting xmlns:xm="http://schemas.microsoft.com/office/excel/2006/main">
          <x14:cfRule type="iconSet" priority="58" id="{EA0CA344-1477-4497-9295-851A3D7BDF89}">
            <x14:iconSet iconSet="3Symbols2" custom="1">
              <x14:cfvo type="percent">
                <xm:f>0</xm:f>
              </x14:cfvo>
              <x14:cfvo type="num">
                <xm:f>0</xm:f>
              </x14:cfvo>
              <x14:cfvo type="num">
                <xm:f>1</xm:f>
              </x14:cfvo>
              <x14:cfIcon iconSet="NoIcons" iconId="0"/>
              <x14:cfIcon iconSet="3Symbols2" iconId="0"/>
              <x14:cfIcon iconSet="NoIcons" iconId="0"/>
            </x14:iconSet>
          </x14:cfRule>
          <xm:sqref>J207</xm:sqref>
        </x14:conditionalFormatting>
        <x14:conditionalFormatting xmlns:xm="http://schemas.microsoft.com/office/excel/2006/main">
          <x14:cfRule type="iconSet" priority="57" id="{2C9B68F8-E50A-4D2E-AD39-EE28D079A809}">
            <x14:iconSet iconSet="3Symbols2" custom="1">
              <x14:cfvo type="percent">
                <xm:f>0</xm:f>
              </x14:cfvo>
              <x14:cfvo type="num">
                <xm:f>0</xm:f>
              </x14:cfvo>
              <x14:cfvo type="num">
                <xm:f>1</xm:f>
              </x14:cfvo>
              <x14:cfIcon iconSet="NoIcons" iconId="0"/>
              <x14:cfIcon iconSet="3Symbols2" iconId="0"/>
              <x14:cfIcon iconSet="NoIcons" iconId="0"/>
            </x14:iconSet>
          </x14:cfRule>
          <xm:sqref>J209</xm:sqref>
        </x14:conditionalFormatting>
        <x14:conditionalFormatting xmlns:xm="http://schemas.microsoft.com/office/excel/2006/main">
          <x14:cfRule type="iconSet" priority="56" id="{F04ED488-A42C-4688-BCF0-57454FF19A50}">
            <x14:iconSet iconSet="3Symbols2" custom="1">
              <x14:cfvo type="percent">
                <xm:f>0</xm:f>
              </x14:cfvo>
              <x14:cfvo type="num">
                <xm:f>0</xm:f>
              </x14:cfvo>
              <x14:cfvo type="num">
                <xm:f>1</xm:f>
              </x14:cfvo>
              <x14:cfIcon iconSet="NoIcons" iconId="0"/>
              <x14:cfIcon iconSet="3Symbols2" iconId="0"/>
              <x14:cfIcon iconSet="NoIcons" iconId="0"/>
            </x14:iconSet>
          </x14:cfRule>
          <xm:sqref>J211</xm:sqref>
        </x14:conditionalFormatting>
        <x14:conditionalFormatting xmlns:xm="http://schemas.microsoft.com/office/excel/2006/main">
          <x14:cfRule type="iconSet" priority="55" id="{D795378A-AAE0-42C7-8252-2221018D280C}">
            <x14:iconSet iconSet="3Symbols2" custom="1">
              <x14:cfvo type="percent">
                <xm:f>0</xm:f>
              </x14:cfvo>
              <x14:cfvo type="num">
                <xm:f>0</xm:f>
              </x14:cfvo>
              <x14:cfvo type="num">
                <xm:f>1</xm:f>
              </x14:cfvo>
              <x14:cfIcon iconSet="NoIcons" iconId="0"/>
              <x14:cfIcon iconSet="3Symbols2" iconId="0"/>
              <x14:cfIcon iconSet="NoIcons" iconId="0"/>
            </x14:iconSet>
          </x14:cfRule>
          <xm:sqref>J213</xm:sqref>
        </x14:conditionalFormatting>
        <x14:conditionalFormatting xmlns:xm="http://schemas.microsoft.com/office/excel/2006/main">
          <x14:cfRule type="iconSet" priority="54" id="{44BA3FB3-577C-49EF-8178-100378B76C98}">
            <x14:iconSet iconSet="3Symbols2" custom="1">
              <x14:cfvo type="percent">
                <xm:f>0</xm:f>
              </x14:cfvo>
              <x14:cfvo type="num">
                <xm:f>0</xm:f>
              </x14:cfvo>
              <x14:cfvo type="num">
                <xm:f>1</xm:f>
              </x14:cfvo>
              <x14:cfIcon iconSet="NoIcons" iconId="0"/>
              <x14:cfIcon iconSet="3Symbols2" iconId="0"/>
              <x14:cfIcon iconSet="NoIcons" iconId="0"/>
            </x14:iconSet>
          </x14:cfRule>
          <xm:sqref>J217</xm:sqref>
        </x14:conditionalFormatting>
        <x14:conditionalFormatting xmlns:xm="http://schemas.microsoft.com/office/excel/2006/main">
          <x14:cfRule type="iconSet" priority="53" id="{29C0CF8C-ACCC-4E87-BE4D-B5D58DBC6465}">
            <x14:iconSet iconSet="3Symbols2" custom="1">
              <x14:cfvo type="percent">
                <xm:f>0</xm:f>
              </x14:cfvo>
              <x14:cfvo type="num">
                <xm:f>0</xm:f>
              </x14:cfvo>
              <x14:cfvo type="num">
                <xm:f>1</xm:f>
              </x14:cfvo>
              <x14:cfIcon iconSet="NoIcons" iconId="0"/>
              <x14:cfIcon iconSet="3Symbols2" iconId="0"/>
              <x14:cfIcon iconSet="NoIcons" iconId="0"/>
            </x14:iconSet>
          </x14:cfRule>
          <xm:sqref>J219</xm:sqref>
        </x14:conditionalFormatting>
        <x14:conditionalFormatting xmlns:xm="http://schemas.microsoft.com/office/excel/2006/main">
          <x14:cfRule type="iconSet" priority="51" id="{EC5E4345-F305-41C7-872F-9E23A5A2FD42}">
            <x14:iconSet iconSet="3Symbols2" custom="1">
              <x14:cfvo type="percent">
                <xm:f>0</xm:f>
              </x14:cfvo>
              <x14:cfvo type="num">
                <xm:f>0</xm:f>
              </x14:cfvo>
              <x14:cfvo type="num">
                <xm:f>1</xm:f>
              </x14:cfvo>
              <x14:cfIcon iconSet="NoIcons" iconId="0"/>
              <x14:cfIcon iconSet="3Symbols2" iconId="0"/>
              <x14:cfIcon iconSet="NoIcons" iconId="0"/>
            </x14:iconSet>
          </x14:cfRule>
          <xm:sqref>J223</xm:sqref>
        </x14:conditionalFormatting>
        <x14:conditionalFormatting xmlns:xm="http://schemas.microsoft.com/office/excel/2006/main">
          <x14:cfRule type="iconSet" priority="50" id="{1C179B04-AF4E-4B9B-B59F-C9D97CD9E7E1}">
            <x14:iconSet iconSet="3Symbols2" custom="1">
              <x14:cfvo type="percent">
                <xm:f>0</xm:f>
              </x14:cfvo>
              <x14:cfvo type="num">
                <xm:f>0</xm:f>
              </x14:cfvo>
              <x14:cfvo type="num">
                <xm:f>1</xm:f>
              </x14:cfvo>
              <x14:cfIcon iconSet="NoIcons" iconId="0"/>
              <x14:cfIcon iconSet="3Symbols2" iconId="0"/>
              <x14:cfIcon iconSet="NoIcons" iconId="0"/>
            </x14:iconSet>
          </x14:cfRule>
          <xm:sqref>J225</xm:sqref>
        </x14:conditionalFormatting>
        <x14:conditionalFormatting xmlns:xm="http://schemas.microsoft.com/office/excel/2006/main">
          <x14:cfRule type="iconSet" priority="49" id="{75331FC0-CB98-4777-A738-7731136BBEB8}">
            <x14:iconSet iconSet="3Symbols2" custom="1">
              <x14:cfvo type="percent">
                <xm:f>0</xm:f>
              </x14:cfvo>
              <x14:cfvo type="num">
                <xm:f>0</xm:f>
              </x14:cfvo>
              <x14:cfvo type="num">
                <xm:f>1</xm:f>
              </x14:cfvo>
              <x14:cfIcon iconSet="NoIcons" iconId="0"/>
              <x14:cfIcon iconSet="3Symbols2" iconId="0"/>
              <x14:cfIcon iconSet="NoIcons" iconId="0"/>
            </x14:iconSet>
          </x14:cfRule>
          <xm:sqref>J227</xm:sqref>
        </x14:conditionalFormatting>
        <x14:conditionalFormatting xmlns:xm="http://schemas.microsoft.com/office/excel/2006/main">
          <x14:cfRule type="iconSet" priority="48" id="{CB7BD522-F184-47B3-A2F9-F11A17AC179E}">
            <x14:iconSet iconSet="3Symbols2" custom="1">
              <x14:cfvo type="percent">
                <xm:f>0</xm:f>
              </x14:cfvo>
              <x14:cfvo type="num">
                <xm:f>0</xm:f>
              </x14:cfvo>
              <x14:cfvo type="num">
                <xm:f>1</xm:f>
              </x14:cfvo>
              <x14:cfIcon iconSet="NoIcons" iconId="0"/>
              <x14:cfIcon iconSet="3Symbols2" iconId="0"/>
              <x14:cfIcon iconSet="NoIcons" iconId="0"/>
            </x14:iconSet>
          </x14:cfRule>
          <xm:sqref>J229</xm:sqref>
        </x14:conditionalFormatting>
        <x14:conditionalFormatting xmlns:xm="http://schemas.microsoft.com/office/excel/2006/main">
          <x14:cfRule type="iconSet" priority="47" id="{C4FE8E12-3338-4480-93BA-AC1BABA9DA6A}">
            <x14:iconSet iconSet="3Symbols2" custom="1">
              <x14:cfvo type="percent">
                <xm:f>0</xm:f>
              </x14:cfvo>
              <x14:cfvo type="num">
                <xm:f>0</xm:f>
              </x14:cfvo>
              <x14:cfvo type="num">
                <xm:f>1</xm:f>
              </x14:cfvo>
              <x14:cfIcon iconSet="NoIcons" iconId="0"/>
              <x14:cfIcon iconSet="3Symbols2" iconId="0"/>
              <x14:cfIcon iconSet="NoIcons" iconId="0"/>
            </x14:iconSet>
          </x14:cfRule>
          <xm:sqref>J231</xm:sqref>
        </x14:conditionalFormatting>
        <x14:conditionalFormatting xmlns:xm="http://schemas.microsoft.com/office/excel/2006/main">
          <x14:cfRule type="iconSet" priority="46" id="{52AC2982-AE54-457D-B02B-1FB93B31737F}">
            <x14:iconSet iconSet="3Symbols2" custom="1">
              <x14:cfvo type="percent">
                <xm:f>0</xm:f>
              </x14:cfvo>
              <x14:cfvo type="num">
                <xm:f>0</xm:f>
              </x14:cfvo>
              <x14:cfvo type="num">
                <xm:f>1</xm:f>
              </x14:cfvo>
              <x14:cfIcon iconSet="NoIcons" iconId="0"/>
              <x14:cfIcon iconSet="3Symbols2" iconId="0"/>
              <x14:cfIcon iconSet="NoIcons" iconId="0"/>
            </x14:iconSet>
          </x14:cfRule>
          <xm:sqref>J233</xm:sqref>
        </x14:conditionalFormatting>
        <x14:conditionalFormatting xmlns:xm="http://schemas.microsoft.com/office/excel/2006/main">
          <x14:cfRule type="iconSet" priority="45" id="{FF3068BB-5770-4D29-BDC9-AB381D14883C}">
            <x14:iconSet iconSet="3Symbols2" custom="1">
              <x14:cfvo type="percent">
                <xm:f>0</xm:f>
              </x14:cfvo>
              <x14:cfvo type="num">
                <xm:f>0</xm:f>
              </x14:cfvo>
              <x14:cfvo type="num">
                <xm:f>1</xm:f>
              </x14:cfvo>
              <x14:cfIcon iconSet="NoIcons" iconId="0"/>
              <x14:cfIcon iconSet="3Symbols2" iconId="0"/>
              <x14:cfIcon iconSet="NoIcons" iconId="0"/>
            </x14:iconSet>
          </x14:cfRule>
          <xm:sqref>J237</xm:sqref>
        </x14:conditionalFormatting>
        <x14:conditionalFormatting xmlns:xm="http://schemas.microsoft.com/office/excel/2006/main">
          <x14:cfRule type="iconSet" priority="44" id="{2EB8406D-3F54-4B05-9149-B96B43186115}">
            <x14:iconSet iconSet="3Symbols2" custom="1">
              <x14:cfvo type="percent">
                <xm:f>0</xm:f>
              </x14:cfvo>
              <x14:cfvo type="num">
                <xm:f>0</xm:f>
              </x14:cfvo>
              <x14:cfvo type="num">
                <xm:f>1</xm:f>
              </x14:cfvo>
              <x14:cfIcon iconSet="NoIcons" iconId="0"/>
              <x14:cfIcon iconSet="3Symbols2" iconId="0"/>
              <x14:cfIcon iconSet="NoIcons" iconId="0"/>
            </x14:iconSet>
          </x14:cfRule>
          <xm:sqref>J239</xm:sqref>
        </x14:conditionalFormatting>
        <x14:conditionalFormatting xmlns:xm="http://schemas.microsoft.com/office/excel/2006/main">
          <x14:cfRule type="iconSet" priority="43" id="{C3776E2C-3E53-4309-98D8-58A88CB69E34}">
            <x14:iconSet iconSet="3Symbols2" custom="1">
              <x14:cfvo type="percent">
                <xm:f>0</xm:f>
              </x14:cfvo>
              <x14:cfvo type="num">
                <xm:f>0</xm:f>
              </x14:cfvo>
              <x14:cfvo type="num">
                <xm:f>1</xm:f>
              </x14:cfvo>
              <x14:cfIcon iconSet="NoIcons" iconId="0"/>
              <x14:cfIcon iconSet="3Symbols2" iconId="0"/>
              <x14:cfIcon iconSet="NoIcons" iconId="0"/>
            </x14:iconSet>
          </x14:cfRule>
          <xm:sqref>J241</xm:sqref>
        </x14:conditionalFormatting>
        <x14:conditionalFormatting xmlns:xm="http://schemas.microsoft.com/office/excel/2006/main">
          <x14:cfRule type="iconSet" priority="42" id="{AB4D6685-4753-46EC-A892-D9E497A0AD43}">
            <x14:iconSet iconSet="3Symbols2" custom="1">
              <x14:cfvo type="percent">
                <xm:f>0</xm:f>
              </x14:cfvo>
              <x14:cfvo type="num">
                <xm:f>0</xm:f>
              </x14:cfvo>
              <x14:cfvo type="num">
                <xm:f>1</xm:f>
              </x14:cfvo>
              <x14:cfIcon iconSet="NoIcons" iconId="0"/>
              <x14:cfIcon iconSet="3Symbols2" iconId="0"/>
              <x14:cfIcon iconSet="NoIcons" iconId="0"/>
            </x14:iconSet>
          </x14:cfRule>
          <xm:sqref>J243</xm:sqref>
        </x14:conditionalFormatting>
        <x14:conditionalFormatting xmlns:xm="http://schemas.microsoft.com/office/excel/2006/main">
          <x14:cfRule type="iconSet" priority="41" id="{E0A295F7-E34C-41D1-8075-785F2D9AAB7A}">
            <x14:iconSet iconSet="3Symbols2" custom="1">
              <x14:cfvo type="percent">
                <xm:f>0</xm:f>
              </x14:cfvo>
              <x14:cfvo type="num">
                <xm:f>0</xm:f>
              </x14:cfvo>
              <x14:cfvo type="num">
                <xm:f>1</xm:f>
              </x14:cfvo>
              <x14:cfIcon iconSet="NoIcons" iconId="0"/>
              <x14:cfIcon iconSet="3Symbols2" iconId="0"/>
              <x14:cfIcon iconSet="NoIcons" iconId="0"/>
            </x14:iconSet>
          </x14:cfRule>
          <xm:sqref>J245</xm:sqref>
        </x14:conditionalFormatting>
        <x14:conditionalFormatting xmlns:xm="http://schemas.microsoft.com/office/excel/2006/main">
          <x14:cfRule type="iconSet" priority="40" id="{FDF044AD-A628-4419-BEB5-865B94DC34F5}">
            <x14:iconSet iconSet="3Symbols2" custom="1">
              <x14:cfvo type="percent">
                <xm:f>0</xm:f>
              </x14:cfvo>
              <x14:cfvo type="num">
                <xm:f>0</xm:f>
              </x14:cfvo>
              <x14:cfvo type="num">
                <xm:f>1</xm:f>
              </x14:cfvo>
              <x14:cfIcon iconSet="NoIcons" iconId="0"/>
              <x14:cfIcon iconSet="3Symbols2" iconId="0"/>
              <x14:cfIcon iconSet="NoIcons" iconId="0"/>
            </x14:iconSet>
          </x14:cfRule>
          <xm:sqref>J247</xm:sqref>
        </x14:conditionalFormatting>
        <x14:conditionalFormatting xmlns:xm="http://schemas.microsoft.com/office/excel/2006/main">
          <x14:cfRule type="expression" priority="38" id="{15516720-5DAF-4D4D-949E-B2201114CEAE}">
            <xm:f>AND(Instruction!$B$13&lt;&gt;"Please Select",$C223&lt;&gt;"Please Select",$C223&lt;&gt;"YES",$E223="")</xm:f>
            <x14:dxf>
              <fill>
                <patternFill>
                  <bgColor theme="9" tint="0.79998168889431442"/>
                </patternFill>
              </fill>
            </x14:dxf>
          </x14:cfRule>
          <xm:sqref>E223:I223</xm:sqref>
        </x14:conditionalFormatting>
        <x14:conditionalFormatting xmlns:xm="http://schemas.microsoft.com/office/excel/2006/main">
          <x14:cfRule type="expression" priority="33" id="{526C8E81-5D23-43DB-8BAC-600AD3CDB182}">
            <xm:f>AND(Instruction!$B$13&lt;&gt;"Please Select",$C153&lt;&gt;"Please Select",$C153&lt;&gt;"YES",$E153="")</xm:f>
            <x14:dxf>
              <fill>
                <patternFill>
                  <bgColor theme="9" tint="0.79998168889431442"/>
                </patternFill>
              </fill>
            </x14:dxf>
          </x14:cfRule>
          <xm:sqref>E161:I161 E159:I159 E157:I157 E155:I155 E153:I153</xm:sqref>
        </x14:conditionalFormatting>
        <x14:conditionalFormatting xmlns:xm="http://schemas.microsoft.com/office/excel/2006/main">
          <x14:cfRule type="expression" priority="32" id="{5826ED29-2C84-4337-B934-85133E9E6C12}">
            <xm:f>AND(Instruction!$B$13&lt;&gt;"Please Select",$C165&lt;&gt;"Please Select",$C165&lt;&gt;"YES",$E165="")</xm:f>
            <x14:dxf>
              <fill>
                <patternFill>
                  <bgColor theme="9" tint="0.79998168889431442"/>
                </patternFill>
              </fill>
            </x14:dxf>
          </x14:cfRule>
          <xm:sqref>E165:I165</xm:sqref>
        </x14:conditionalFormatting>
        <x14:conditionalFormatting xmlns:xm="http://schemas.microsoft.com/office/excel/2006/main">
          <x14:cfRule type="expression" priority="31" id="{783BD794-D8C1-4BB8-A122-0AAFDEA295E5}">
            <xm:f>AND(Instruction!$B$13&lt;&gt;"Please Select",$C167&lt;&gt;"Please Select",$C167&lt;&gt;"YES",$E167="")</xm:f>
            <x14:dxf>
              <fill>
                <patternFill>
                  <bgColor theme="9" tint="0.79998168889431442"/>
                </patternFill>
              </fill>
            </x14:dxf>
          </x14:cfRule>
          <xm:sqref>E167:I167</xm:sqref>
        </x14:conditionalFormatting>
        <x14:conditionalFormatting xmlns:xm="http://schemas.microsoft.com/office/excel/2006/main">
          <x14:cfRule type="expression" priority="27" id="{FFCF3BFA-843B-4243-BB3E-1D5B787F7002}">
            <xm:f>AND(Instruction!$B$13&lt;&gt;"Please Select",$C169&lt;&gt;"Please Select",$C169&lt;&gt;"YES",$E169="")</xm:f>
            <x14:dxf>
              <fill>
                <patternFill>
                  <bgColor theme="9" tint="0.79998168889431442"/>
                </patternFill>
              </fill>
            </x14:dxf>
          </x14:cfRule>
          <xm:sqref>E175:I175 E173:I173 E171:I171 E169:I169</xm:sqref>
        </x14:conditionalFormatting>
        <x14:conditionalFormatting xmlns:xm="http://schemas.microsoft.com/office/excel/2006/main">
          <x14:cfRule type="expression" priority="26" id="{D80D455A-5E85-40BD-8900-96601C22C540}">
            <xm:f>AND(Instruction!$B$13&lt;&gt;"Please Select",$C177&lt;&gt;"Please Select",$C177&lt;&gt;"YES",$E177="")</xm:f>
            <x14:dxf>
              <fill>
                <patternFill>
                  <bgColor theme="9" tint="0.79998168889431442"/>
                </patternFill>
              </fill>
            </x14:dxf>
          </x14:cfRule>
          <xm:sqref>E177:I177</xm:sqref>
        </x14:conditionalFormatting>
        <x14:conditionalFormatting xmlns:xm="http://schemas.microsoft.com/office/excel/2006/main">
          <x14:cfRule type="expression" priority="25" id="{775387A9-32F4-4056-9B77-4A0908675B50}">
            <xm:f>AND(Instruction!$B$13&lt;&gt;"Please Select",$C179&lt;&gt;"Please Select",$C179&lt;&gt;"YES",$E179="")</xm:f>
            <x14:dxf>
              <fill>
                <patternFill>
                  <bgColor theme="9" tint="0.79998168889431442"/>
                </patternFill>
              </fill>
            </x14:dxf>
          </x14:cfRule>
          <xm:sqref>E179:I179</xm:sqref>
        </x14:conditionalFormatting>
        <x14:conditionalFormatting xmlns:xm="http://schemas.microsoft.com/office/excel/2006/main">
          <x14:cfRule type="expression" priority="17" id="{2040BDA1-0FDA-4896-98D7-16BBA7316A94}">
            <xm:f>AND(Instruction!$B$13&lt;&gt;"Please Select",$C181&lt;&gt;"Please Select",$C181&lt;&gt;"YES",$E181="")</xm:f>
            <x14:dxf>
              <fill>
                <patternFill>
                  <bgColor theme="9" tint="0.79998168889431442"/>
                </patternFill>
              </fill>
            </x14:dxf>
          </x14:cfRule>
          <xm:sqref>E197:I197 E195:I195 E193:I193 E189:I189 E187:I187 E185:I185 E183:I183 E181:I181</xm:sqref>
        </x14:conditionalFormatting>
        <x14:conditionalFormatting xmlns:xm="http://schemas.microsoft.com/office/excel/2006/main">
          <x14:cfRule type="expression" priority="16" id="{ABADA636-5FB7-467F-8928-D991DED2AC00}">
            <xm:f>AND(Instruction!$B$13&lt;&gt;"Please Select",$C201&lt;&gt;"Please Select",$C201&lt;&gt;"YES",$E201="")</xm:f>
            <x14:dxf>
              <fill>
                <patternFill>
                  <bgColor theme="9" tint="0.79998168889431442"/>
                </patternFill>
              </fill>
            </x14:dxf>
          </x14:cfRule>
          <xm:sqref>E201:I201</xm:sqref>
        </x14:conditionalFormatting>
        <x14:conditionalFormatting xmlns:xm="http://schemas.microsoft.com/office/excel/2006/main">
          <x14:cfRule type="expression" priority="11" id="{23968007-A349-4094-81C4-93BE0B3C53EE}">
            <xm:f>AND(Instruction!$B$13&lt;&gt;"Please Select",$C203&lt;&gt;"Please Select",$C203&lt;&gt;"YES",$E203="")</xm:f>
            <x14:dxf>
              <fill>
                <patternFill>
                  <bgColor theme="9" tint="0.79998168889431442"/>
                </patternFill>
              </fill>
            </x14:dxf>
          </x14:cfRule>
          <xm:sqref>E211:I211 E209:I209 E207:I207 E205:I205 E203:I203</xm:sqref>
        </x14:conditionalFormatting>
        <x14:conditionalFormatting xmlns:xm="http://schemas.microsoft.com/office/excel/2006/main">
          <x14:cfRule type="expression" priority="10" id="{7C89376E-0AE9-4890-84A1-5A879B3D9026}">
            <xm:f>AND(Instruction!$B$13&lt;&gt;"Please Select",$C225&lt;&gt;"Please Select",$C225&lt;&gt;"YES",$E225="")</xm:f>
            <x14:dxf>
              <fill>
                <patternFill>
                  <bgColor theme="9" tint="0.79998168889431442"/>
                </patternFill>
              </fill>
            </x14:dxf>
          </x14:cfRule>
          <xm:sqref>E225:I225</xm:sqref>
        </x14:conditionalFormatting>
        <x14:conditionalFormatting xmlns:xm="http://schemas.microsoft.com/office/excel/2006/main">
          <x14:cfRule type="expression" priority="6" id="{0A29FE7E-3E62-4F36-AB66-3ADF7AFFF8D0}">
            <xm:f>AND(Instruction!$B$13&lt;&gt;"Please Select",$C227&lt;&gt;"Please Select",$C227&lt;&gt;"YES",$E227="")</xm:f>
            <x14:dxf>
              <fill>
                <patternFill>
                  <bgColor theme="9" tint="0.79998168889431442"/>
                </patternFill>
              </fill>
            </x14:dxf>
          </x14:cfRule>
          <xm:sqref>E233:I233 E231:I231 E229:I229 E227:I227</xm:sqref>
        </x14:conditionalFormatting>
        <x14:conditionalFormatting xmlns:xm="http://schemas.microsoft.com/office/excel/2006/main">
          <x14:cfRule type="expression" priority="5" id="{F4FDE86A-4D57-4A03-8248-B29F2F39D5B1}">
            <xm:f>AND(Instruction!$B$13&lt;&gt;"Please Select",$C239&lt;&gt;"Please Select",$C239&lt;&gt;"YES",$E239="")</xm:f>
            <x14:dxf>
              <fill>
                <patternFill>
                  <bgColor theme="9" tint="0.79998168889431442"/>
                </patternFill>
              </fill>
            </x14:dxf>
          </x14:cfRule>
          <xm:sqref>E239:I239</xm:sqref>
        </x14:conditionalFormatting>
        <x14:conditionalFormatting xmlns:xm="http://schemas.microsoft.com/office/excel/2006/main">
          <x14:cfRule type="expression" priority="1" id="{0869A566-9ACB-4B60-B138-11C790BCD05B}">
            <xm:f>AND(Instruction!$B$13&lt;&gt;"Please Select",$C241&lt;&gt;"Please Select",$C241&lt;&gt;"YES",$E241="")</xm:f>
            <x14:dxf>
              <fill>
                <patternFill>
                  <bgColor theme="9" tint="0.79998168889431442"/>
                </patternFill>
              </fill>
            </x14:dxf>
          </x14:cfRule>
          <xm:sqref>E247:I247 E245:I245 E243:I243 E241:I241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H501"/>
  <sheetViews>
    <sheetView showGridLines="0" showRowColHeaders="0" zoomScale="85" zoomScaleNormal="85" workbookViewId="0">
      <pane xSplit="1" ySplit="1" topLeftCell="B2" activePane="bottomRight" state="frozen"/>
      <selection pane="topRight" activeCell="B1" sqref="B1"/>
      <selection pane="bottomLeft" activeCell="A2" sqref="A2"/>
      <selection pane="bottomRight" activeCell="D25" sqref="D25"/>
    </sheetView>
  </sheetViews>
  <sheetFormatPr defaultColWidth="0" defaultRowHeight="10" zeroHeight="1" x14ac:dyDescent="0.2"/>
  <cols>
    <col min="1" max="1" width="27.90625" style="78" customWidth="1"/>
    <col min="2" max="2" width="12.54296875" style="78" customWidth="1"/>
    <col min="3" max="3" width="46.08984375" style="78" customWidth="1"/>
    <col min="4" max="4" width="12.54296875" style="82" customWidth="1"/>
    <col min="5" max="5" width="174.453125" style="82" customWidth="1"/>
    <col min="6" max="6" width="2.453125" style="78" customWidth="1"/>
    <col min="7" max="8" width="3.08984375" style="78" customWidth="1"/>
    <col min="9" max="16384" width="9.08984375" style="78" hidden="1"/>
  </cols>
  <sheetData>
    <row r="1" spans="1:6" ht="20.25" customHeight="1" x14ac:dyDescent="0.2">
      <c r="A1" s="79" t="s">
        <v>564</v>
      </c>
      <c r="B1" s="80" t="s">
        <v>565</v>
      </c>
      <c r="C1" s="80" t="s">
        <v>568</v>
      </c>
      <c r="D1" s="83" t="s">
        <v>569</v>
      </c>
      <c r="E1" s="83" t="s">
        <v>569</v>
      </c>
    </row>
    <row r="2" spans="1:6" x14ac:dyDescent="0.2">
      <c r="A2" s="78" t="str">
        <f t="shared" ref="A2:A64" si="0">selected_credit_union</f>
        <v>Please Select</v>
      </c>
      <c r="B2" s="78" t="str">
        <f t="shared" ref="B2:B64" si="1">selected_regno</f>
        <v>XXCU</v>
      </c>
      <c r="C2" s="78" t="s">
        <v>566</v>
      </c>
      <c r="D2" s="84" t="str">
        <f>IF(Instruction!$D$15="","",Instruction!$D$15)</f>
        <v/>
      </c>
    </row>
    <row r="3" spans="1:6" x14ac:dyDescent="0.2">
      <c r="A3" s="78" t="str">
        <f t="shared" si="0"/>
        <v>Please Select</v>
      </c>
      <c r="B3" s="78" t="str">
        <f t="shared" si="1"/>
        <v>XXCU</v>
      </c>
      <c r="C3" s="78" t="s">
        <v>567</v>
      </c>
      <c r="D3" s="84" t="str">
        <f>IF(Instruction!$D$17="","",Instruction!$D$17)</f>
        <v/>
      </c>
    </row>
    <row r="4" spans="1:6" ht="10.4" customHeight="1" x14ac:dyDescent="0.3">
      <c r="A4" s="78" t="str">
        <f t="shared" si="0"/>
        <v>Please Select</v>
      </c>
      <c r="B4" s="78" t="str">
        <f t="shared" si="1"/>
        <v>XXCU</v>
      </c>
      <c r="C4" s="78" t="str">
        <f>'Attestation Questionnaire'!A4</f>
        <v>1: CU - General</v>
      </c>
      <c r="D4" s="82" t="str">
        <f>'Attestation Questionnaire'!$C4</f>
        <v>Please Select</v>
      </c>
      <c r="E4" s="82">
        <f>'Attestation Questionnaire'!$E4</f>
        <v>0</v>
      </c>
      <c r="F4" s="129"/>
    </row>
    <row r="5" spans="1:6" x14ac:dyDescent="0.2">
      <c r="A5" s="78" t="str">
        <f t="shared" si="0"/>
        <v>Please Select</v>
      </c>
      <c r="B5" s="78" t="str">
        <f t="shared" si="1"/>
        <v>XXCU</v>
      </c>
      <c r="C5" s="78" t="str">
        <f>'Attestation Questionnaire'!A9</f>
        <v>2: CU - General</v>
      </c>
      <c r="D5" s="82" t="str">
        <f>'Attestation Questionnaire'!$C9</f>
        <v>Please Select</v>
      </c>
      <c r="E5" s="82">
        <f>'Attestation Questionnaire'!$E9</f>
        <v>0</v>
      </c>
    </row>
    <row r="6" spans="1:6" x14ac:dyDescent="0.2">
      <c r="A6" s="78" t="str">
        <f t="shared" si="0"/>
        <v>Please Select</v>
      </c>
      <c r="B6" s="78" t="str">
        <f t="shared" si="1"/>
        <v>XXCU</v>
      </c>
      <c r="C6" s="78" t="str">
        <f>'Attestation Questionnaire'!A13</f>
        <v>3: CU - General</v>
      </c>
      <c r="D6" s="82" t="str">
        <f>'Attestation Questionnaire'!$C13</f>
        <v>Please Select</v>
      </c>
      <c r="E6" s="82">
        <f>'Attestation Questionnaire'!$E13</f>
        <v>0</v>
      </c>
    </row>
    <row r="7" spans="1:6" x14ac:dyDescent="0.2">
      <c r="A7" s="78" t="str">
        <f t="shared" si="0"/>
        <v>Please Select</v>
      </c>
      <c r="B7" s="78" t="str">
        <f t="shared" si="1"/>
        <v>XXCU</v>
      </c>
      <c r="C7" s="78" t="str">
        <f>'Attestation Questionnaire'!$A$17 &amp; " - " &amp; 1</f>
        <v xml:space="preserve"> - 1</v>
      </c>
      <c r="D7" s="82">
        <f>'Attestation Questionnaire'!$C19</f>
        <v>0</v>
      </c>
      <c r="E7" s="82">
        <f>'Attestation Questionnaire'!$E19</f>
        <v>0</v>
      </c>
    </row>
    <row r="8" spans="1:6" x14ac:dyDescent="0.2">
      <c r="A8" s="78" t="str">
        <f t="shared" si="0"/>
        <v>Please Select</v>
      </c>
      <c r="B8" s="78" t="str">
        <f t="shared" si="1"/>
        <v>XXCU</v>
      </c>
      <c r="C8" s="78" t="str">
        <f>'Attestation Questionnaire'!$A$17 &amp; " - " &amp; 2</f>
        <v xml:space="preserve"> - 2</v>
      </c>
      <c r="D8" s="82">
        <f>'Attestation Questionnaire'!$C22</f>
        <v>0</v>
      </c>
      <c r="E8" s="82">
        <f>'Attestation Questionnaire'!$E22</f>
        <v>0</v>
      </c>
    </row>
    <row r="9" spans="1:6" x14ac:dyDescent="0.2">
      <c r="A9" s="78" t="str">
        <f t="shared" si="0"/>
        <v>Please Select</v>
      </c>
      <c r="B9" s="78" t="str">
        <f t="shared" si="1"/>
        <v>XXCU</v>
      </c>
      <c r="C9" s="78" t="str">
        <f>'Attestation Questionnaire'!$A$17 &amp; " - " &amp; 3</f>
        <v xml:space="preserve"> - 3</v>
      </c>
      <c r="D9" s="82">
        <f>'Attestation Questionnaire'!$C24</f>
        <v>0</v>
      </c>
      <c r="E9" s="82">
        <f>'Attestation Questionnaire'!$E24</f>
        <v>0</v>
      </c>
    </row>
    <row r="10" spans="1:6" x14ac:dyDescent="0.2">
      <c r="A10" s="78" t="str">
        <f t="shared" si="0"/>
        <v>Please Select</v>
      </c>
      <c r="B10" s="78" t="str">
        <f t="shared" si="1"/>
        <v>XXCU</v>
      </c>
      <c r="C10" s="78" t="str">
        <f>'Attestation Questionnaire'!$A$17 &amp; " - " &amp; 4</f>
        <v xml:space="preserve"> - 4</v>
      </c>
      <c r="D10" s="82">
        <f>'Attestation Questionnaire'!$C26</f>
        <v>0</v>
      </c>
      <c r="E10" s="82">
        <f>'Attestation Questionnaire'!$E26</f>
        <v>0</v>
      </c>
    </row>
    <row r="11" spans="1:6" x14ac:dyDescent="0.2">
      <c r="A11" s="78" t="str">
        <f t="shared" si="0"/>
        <v>Please Select</v>
      </c>
      <c r="B11" s="78" t="str">
        <f t="shared" si="1"/>
        <v>XXCU</v>
      </c>
      <c r="C11" s="78" t="str">
        <f>'Attestation Questionnaire'!$A$28 &amp; " - " &amp; 1</f>
        <v>4: CU - Overdraft - 1</v>
      </c>
      <c r="D11" s="82" t="str">
        <f>'Attestation Questionnaire'!$C28</f>
        <v>Please Select</v>
      </c>
      <c r="E11" s="82">
        <f>'Attestation Questionnaire'!$E28</f>
        <v>0</v>
      </c>
    </row>
    <row r="12" spans="1:6" x14ac:dyDescent="0.2">
      <c r="A12" s="78" t="str">
        <f t="shared" si="0"/>
        <v>Please Select</v>
      </c>
      <c r="B12" s="78" t="str">
        <f t="shared" si="1"/>
        <v>XXCU</v>
      </c>
      <c r="C12" s="78" t="str">
        <f>'Attestation Questionnaire'!$A$28 &amp; " - " &amp; 2</f>
        <v>4: CU - Overdraft - 2</v>
      </c>
      <c r="D12" s="82" t="str">
        <f>'Attestation Questionnaire'!$C30</f>
        <v>Please Select</v>
      </c>
      <c r="E12" s="82">
        <f>'Attestation Questionnaire'!$E30</f>
        <v>0</v>
      </c>
    </row>
    <row r="13" spans="1:6" x14ac:dyDescent="0.2">
      <c r="A13" s="78" t="str">
        <f t="shared" si="0"/>
        <v>Please Select</v>
      </c>
      <c r="B13" s="78" t="str">
        <f t="shared" si="1"/>
        <v>XXCU</v>
      </c>
      <c r="C13" s="78" t="str">
        <f>'Attestation Questionnaire'!$A$28 &amp; " - " &amp; 3</f>
        <v>4: CU - Overdraft - 3</v>
      </c>
      <c r="D13" s="82" t="str">
        <f>'Attestation Questionnaire'!$C32</f>
        <v>Please Select</v>
      </c>
      <c r="E13" s="82">
        <f>'Attestation Questionnaire'!$E32</f>
        <v>0</v>
      </c>
    </row>
    <row r="14" spans="1:6" x14ac:dyDescent="0.2">
      <c r="A14" s="78" t="str">
        <f t="shared" si="0"/>
        <v>Please Select</v>
      </c>
      <c r="B14" s="78" t="str">
        <f t="shared" si="1"/>
        <v>XXCU</v>
      </c>
      <c r="C14" s="78" t="str">
        <f>'Attestation Questionnaire'!$A$28 &amp; " - " &amp; 4</f>
        <v>4: CU - Overdraft - 4</v>
      </c>
      <c r="D14" s="82" t="str">
        <f>'Attestation Questionnaire'!$C34</f>
        <v>Please Select</v>
      </c>
      <c r="E14" s="82">
        <f>'Attestation Questionnaire'!$E34</f>
        <v>0</v>
      </c>
    </row>
    <row r="15" spans="1:6" x14ac:dyDescent="0.2">
      <c r="A15" s="78" t="str">
        <f t="shared" si="0"/>
        <v>Please Select</v>
      </c>
      <c r="B15" s="78" t="str">
        <f t="shared" si="1"/>
        <v>XXCU</v>
      </c>
      <c r="C15" s="78" t="str">
        <f>'Attestation Questionnaire'!$A$28 &amp; " - " &amp; 5</f>
        <v>4: CU - Overdraft - 5</v>
      </c>
      <c r="D15" s="82" t="str">
        <f>'Attestation Questionnaire'!$C36</f>
        <v>Please Select</v>
      </c>
      <c r="E15" s="82">
        <f>'Attestation Questionnaire'!$E36</f>
        <v>0</v>
      </c>
    </row>
    <row r="16" spans="1:6" x14ac:dyDescent="0.2">
      <c r="A16" s="78" t="str">
        <f t="shared" si="0"/>
        <v>Please Select</v>
      </c>
      <c r="B16" s="78" t="str">
        <f t="shared" si="1"/>
        <v>XXCU</v>
      </c>
      <c r="C16" s="78" t="str">
        <f>'Attestation Questionnaire'!$A$28 &amp; " - " &amp; 6</f>
        <v>4: CU - Overdraft - 6</v>
      </c>
      <c r="D16" s="82" t="str">
        <f>'Attestation Questionnaire'!$C38</f>
        <v>Please Select</v>
      </c>
      <c r="E16" s="82">
        <f>'Attestation Questionnaire'!$E38</f>
        <v>0</v>
      </c>
    </row>
    <row r="17" spans="1:5" x14ac:dyDescent="0.2">
      <c r="A17" s="78" t="str">
        <f t="shared" si="0"/>
        <v>Please Select</v>
      </c>
      <c r="B17" s="78" t="str">
        <f t="shared" si="1"/>
        <v>XXCU</v>
      </c>
      <c r="C17" s="78" t="str">
        <f>'Attestation Questionnaire'!$A$28 &amp; " - " &amp; 7</f>
        <v>4: CU - Overdraft - 7</v>
      </c>
      <c r="D17" s="82" t="str">
        <f>'Attestation Questionnaire'!$C40</f>
        <v>Please Select</v>
      </c>
      <c r="E17" s="82">
        <f>'Attestation Questionnaire'!$E40</f>
        <v>0</v>
      </c>
    </row>
    <row r="18" spans="1:5" x14ac:dyDescent="0.2">
      <c r="A18" s="78" t="str">
        <f t="shared" si="0"/>
        <v>Please Select</v>
      </c>
      <c r="B18" s="78" t="str">
        <f t="shared" si="1"/>
        <v>XXCU</v>
      </c>
      <c r="C18" s="78" t="str">
        <f>'Attestation Questionnaire'!$A$28 &amp; " - " &amp; 8</f>
        <v>4: CU - Overdraft - 8</v>
      </c>
      <c r="D18" s="82" t="str">
        <f>'Attestation Questionnaire'!$C44</f>
        <v>Please Select</v>
      </c>
      <c r="E18" s="82">
        <f>'Attestation Questionnaire'!$E44</f>
        <v>0</v>
      </c>
    </row>
    <row r="19" spans="1:5" x14ac:dyDescent="0.2">
      <c r="A19" s="78" t="str">
        <f t="shared" si="0"/>
        <v>Please Select</v>
      </c>
      <c r="B19" s="78" t="str">
        <f t="shared" si="1"/>
        <v>XXCU</v>
      </c>
      <c r="C19" s="78" t="str">
        <f>'Attestation Questionnaire'!$A$47 &amp; " - " &amp; 1</f>
        <v>5: CU - Credit Interest - 1</v>
      </c>
      <c r="D19" s="82" t="str">
        <f>'Attestation Questionnaire'!$C48</f>
        <v>Please Select</v>
      </c>
      <c r="E19" s="82">
        <f>'Attestation Questionnaire'!$E48</f>
        <v>0</v>
      </c>
    </row>
    <row r="20" spans="1:5" x14ac:dyDescent="0.2">
      <c r="A20" s="78" t="str">
        <f t="shared" si="0"/>
        <v>Please Select</v>
      </c>
      <c r="B20" s="78" t="str">
        <f t="shared" si="1"/>
        <v>XXCU</v>
      </c>
      <c r="C20" s="78" t="str">
        <f>'Attestation Questionnaire'!$A$47 &amp; " - " &amp; 2</f>
        <v>5: CU - Credit Interest - 2</v>
      </c>
      <c r="D20" s="82" t="str">
        <f>'Attestation Questionnaire'!$C51</f>
        <v>Please Select</v>
      </c>
      <c r="E20" s="82">
        <f>'Attestation Questionnaire'!$E51</f>
        <v>0</v>
      </c>
    </row>
    <row r="21" spans="1:5" x14ac:dyDescent="0.2">
      <c r="A21" s="78" t="str">
        <f t="shared" si="0"/>
        <v>Please Select</v>
      </c>
      <c r="B21" s="78" t="str">
        <f t="shared" si="1"/>
        <v>XXCU</v>
      </c>
      <c r="C21" s="78" t="str">
        <f>'Attestation Questionnaire'!$A$54 &amp; " - " &amp; 1</f>
        <v>6: CU - Accounting - 1</v>
      </c>
      <c r="D21" s="82" t="str">
        <f>'Attestation Questionnaire'!$C54</f>
        <v>Please Select</v>
      </c>
      <c r="E21" s="82">
        <f>'Attestation Questionnaire'!$E54</f>
        <v>0</v>
      </c>
    </row>
    <row r="22" spans="1:5" x14ac:dyDescent="0.2">
      <c r="A22" s="78" t="str">
        <f t="shared" si="0"/>
        <v>Please Select</v>
      </c>
      <c r="B22" s="78" t="str">
        <f t="shared" si="1"/>
        <v>XXCU</v>
      </c>
      <c r="C22" s="78" t="str">
        <f>'Attestation Questionnaire'!$A$54 &amp; " - " &amp; 2</f>
        <v>6: CU - Accounting - 2</v>
      </c>
      <c r="D22" s="82" t="str">
        <f>'Attestation Questionnaire'!$C61</f>
        <v>Please Select</v>
      </c>
      <c r="E22" s="82">
        <f>'Attestation Questionnaire'!$E61</f>
        <v>0</v>
      </c>
    </row>
    <row r="23" spans="1:5" x14ac:dyDescent="0.2">
      <c r="A23" s="78" t="str">
        <f t="shared" si="0"/>
        <v>Please Select</v>
      </c>
      <c r="B23" s="78" t="str">
        <f t="shared" si="1"/>
        <v>XXCU</v>
      </c>
      <c r="C23" s="78" t="str">
        <f>'Attestation Questionnaire'!$A$54 &amp; " - " &amp; 3</f>
        <v>6: CU - Accounting - 3</v>
      </c>
      <c r="D23" s="82" t="str">
        <f>'Attestation Questionnaire'!$C64</f>
        <v>Please Select</v>
      </c>
      <c r="E23" s="82">
        <f>'Attestation Questionnaire'!$E64</f>
        <v>0</v>
      </c>
    </row>
    <row r="24" spans="1:5" x14ac:dyDescent="0.2">
      <c r="A24" s="78" t="str">
        <f t="shared" si="0"/>
        <v>Please Select</v>
      </c>
      <c r="B24" s="78" t="str">
        <f t="shared" si="1"/>
        <v>XXCU</v>
      </c>
      <c r="C24" s="78" t="str">
        <f>'Attestation Questionnaire'!$A$69 &amp; " - " &amp; 1</f>
        <v>7: CU - Liquidity - 1</v>
      </c>
      <c r="D24" s="82" t="str">
        <f>'Attestation Questionnaire'!$C69</f>
        <v>Please Select</v>
      </c>
      <c r="E24" s="82">
        <f>'Attestation Questionnaire'!$E69</f>
        <v>0</v>
      </c>
    </row>
    <row r="25" spans="1:5" x14ac:dyDescent="0.2">
      <c r="A25" s="78" t="str">
        <f t="shared" si="0"/>
        <v>Please Select</v>
      </c>
      <c r="B25" s="78" t="str">
        <f t="shared" si="1"/>
        <v>XXCU</v>
      </c>
      <c r="C25" s="78" t="str">
        <f>'Attestation Questionnaire'!$A$69 &amp; " - " &amp; 2</f>
        <v>7: CU - Liquidity - 2</v>
      </c>
      <c r="D25" s="82" t="str">
        <f>'Attestation Questionnaire'!$C71</f>
        <v>Please Select</v>
      </c>
      <c r="E25" s="82">
        <f>'Attestation Questionnaire'!$E71</f>
        <v>0</v>
      </c>
    </row>
    <row r="26" spans="1:5" x14ac:dyDescent="0.2">
      <c r="A26" s="78" t="str">
        <f t="shared" si="0"/>
        <v>Please Select</v>
      </c>
      <c r="B26" s="78" t="str">
        <f t="shared" si="1"/>
        <v>XXCU</v>
      </c>
      <c r="C26" s="78" t="str">
        <f>'Attestation Questionnaire'!$A$77</f>
        <v xml:space="preserve">8: CU - Operational Risk Reserve Requirement </v>
      </c>
      <c r="D26" s="82" t="str">
        <f>'Attestation Questionnaire'!$C77</f>
        <v>Please Select</v>
      </c>
      <c r="E26" s="82">
        <f>'Attestation Questionnaire'!$E77</f>
        <v>0</v>
      </c>
    </row>
    <row r="27" spans="1:5" x14ac:dyDescent="0.2">
      <c r="A27" s="78" t="str">
        <f t="shared" si="0"/>
        <v>Please Select</v>
      </c>
      <c r="B27" s="78" t="str">
        <f t="shared" si="1"/>
        <v>XXCU</v>
      </c>
      <c r="C27" s="78" t="str">
        <f>'Attestation Questionnaire'!$A$84 &amp; " - " &amp; 1</f>
        <v>9: CU - Marketing and advertising  - 1</v>
      </c>
      <c r="D27" s="82" t="str">
        <f>'Attestation Questionnaire'!$C84</f>
        <v>Please Select</v>
      </c>
      <c r="E27" s="82">
        <f>'Attestation Questionnaire'!$E84</f>
        <v>0</v>
      </c>
    </row>
    <row r="28" spans="1:5" x14ac:dyDescent="0.2">
      <c r="A28" s="78" t="str">
        <f t="shared" si="0"/>
        <v>Please Select</v>
      </c>
      <c r="B28" s="78" t="str">
        <f t="shared" si="1"/>
        <v>XXCU</v>
      </c>
      <c r="C28" s="78" t="str">
        <f>'Attestation Questionnaire'!$A$84 &amp; " - " &amp; 2</f>
        <v>9: CU - Marketing and advertising  - 2</v>
      </c>
      <c r="D28" s="82" t="str">
        <f>'Attestation Questionnaire'!$C88</f>
        <v>Please Select</v>
      </c>
      <c r="E28" s="82">
        <f>'Attestation Questionnaire'!$E88</f>
        <v>0</v>
      </c>
    </row>
    <row r="29" spans="1:5" x14ac:dyDescent="0.2">
      <c r="A29" s="78" t="str">
        <f t="shared" si="0"/>
        <v>Please Select</v>
      </c>
      <c r="B29" s="78" t="str">
        <f t="shared" si="1"/>
        <v>XXCU</v>
      </c>
      <c r="C29" s="78" t="str">
        <f>'Attestation Questionnaire'!$A$84 &amp; " - " &amp; 3</f>
        <v>9: CU - Marketing and advertising  - 3</v>
      </c>
      <c r="D29" s="82" t="str">
        <f>'Attestation Questionnaire'!$C92</f>
        <v>Please Select</v>
      </c>
      <c r="E29" s="82">
        <f>'Attestation Questionnaire'!$E92</f>
        <v>0</v>
      </c>
    </row>
    <row r="30" spans="1:5" x14ac:dyDescent="0.2">
      <c r="A30" s="78" t="str">
        <f t="shared" si="0"/>
        <v>Please Select</v>
      </c>
      <c r="B30" s="78" t="str">
        <f t="shared" si="1"/>
        <v>XXCU</v>
      </c>
      <c r="C30" s="78" t="str">
        <f>'Attestation Questionnaire'!$A$95 &amp; " - " &amp; 1</f>
        <v>10: CU - Payment account servicing payment service provider - 1</v>
      </c>
      <c r="D30" s="82" t="str">
        <f>'Attestation Questionnaire'!$C95</f>
        <v>Please Select</v>
      </c>
      <c r="E30" s="82">
        <f>'Attestation Questionnaire'!$E95</f>
        <v>0</v>
      </c>
    </row>
    <row r="31" spans="1:5" x14ac:dyDescent="0.2">
      <c r="A31" s="78" t="str">
        <f t="shared" si="0"/>
        <v>Please Select</v>
      </c>
      <c r="B31" s="78" t="str">
        <f t="shared" si="1"/>
        <v>XXCU</v>
      </c>
      <c r="C31" s="78" t="str">
        <f>'Attestation Questionnaire'!$A$95 &amp; " - " &amp; 1</f>
        <v>10: CU - Payment account servicing payment service provider - 1</v>
      </c>
      <c r="D31" s="82" t="str">
        <f>'Attestation Questionnaire'!$C97</f>
        <v>Please Select</v>
      </c>
      <c r="E31" s="82">
        <f>'Attestation Questionnaire'!$E97</f>
        <v>0</v>
      </c>
    </row>
    <row r="32" spans="1:5" x14ac:dyDescent="0.2">
      <c r="A32" s="78" t="str">
        <f t="shared" si="0"/>
        <v>Please Select</v>
      </c>
      <c r="B32" s="78" t="str">
        <f t="shared" si="1"/>
        <v>XXCU</v>
      </c>
      <c r="C32" s="81" t="str">
        <f>'Attestation Questionnaire'!$A$102</f>
        <v>11: CU - Compensation</v>
      </c>
      <c r="D32" s="82" t="str">
        <f>'Attestation Questionnaire'!$C102</f>
        <v>Please Select</v>
      </c>
      <c r="E32" s="82">
        <f>'Attestation Questionnaire'!$E102</f>
        <v>0</v>
      </c>
    </row>
    <row r="33" spans="1:5" x14ac:dyDescent="0.2">
      <c r="A33" s="78" t="str">
        <f t="shared" si="0"/>
        <v>Please Select</v>
      </c>
      <c r="B33" s="78" t="str">
        <f t="shared" si="1"/>
        <v>XXCU</v>
      </c>
      <c r="C33" s="78" t="str">
        <f>'Attestation Questionnaire'!$A$107 &amp; " - " &amp; 1</f>
        <v>12: CU - Shared service arrangements - 1</v>
      </c>
      <c r="D33" s="82" t="str">
        <f>'Attestation Questionnaire'!$C107</f>
        <v>Please Select</v>
      </c>
      <c r="E33" s="82">
        <f>'Attestation Questionnaire'!$E107</f>
        <v>0</v>
      </c>
    </row>
    <row r="34" spans="1:5" x14ac:dyDescent="0.2">
      <c r="A34" s="78" t="str">
        <f t="shared" si="0"/>
        <v>Please Select</v>
      </c>
      <c r="B34" s="78" t="str">
        <f t="shared" si="1"/>
        <v>XXCU</v>
      </c>
      <c r="C34" s="78" t="str">
        <f>'Attestation Questionnaire'!$A$107 &amp; " - " &amp; 2</f>
        <v>12: CU - Shared service arrangements - 2</v>
      </c>
      <c r="D34" s="82" t="str">
        <f>'Attestation Questionnaire'!$C110</f>
        <v>Please Select</v>
      </c>
      <c r="E34" s="82">
        <f>'Attestation Questionnaire'!$E110</f>
        <v>0</v>
      </c>
    </row>
    <row r="35" spans="1:5" x14ac:dyDescent="0.2">
      <c r="A35" s="78" t="str">
        <f t="shared" si="0"/>
        <v>Please Select</v>
      </c>
      <c r="B35" s="78" t="str">
        <f t="shared" si="1"/>
        <v>XXCU</v>
      </c>
      <c r="C35" s="78" t="str">
        <f>'Attestation Questionnaire'!$A$114 &amp; " - " &amp; 1</f>
        <v>13: CU - Risk Management - 1</v>
      </c>
      <c r="D35" s="82" t="str">
        <f>'Attestation Questionnaire'!$C114</f>
        <v>Please Select</v>
      </c>
      <c r="E35" s="82">
        <f>'Attestation Questionnaire'!$E114</f>
        <v>0</v>
      </c>
    </row>
    <row r="36" spans="1:5" x14ac:dyDescent="0.2">
      <c r="A36" s="78" t="str">
        <f t="shared" si="0"/>
        <v>Please Select</v>
      </c>
      <c r="B36" s="78" t="str">
        <f t="shared" si="1"/>
        <v>XXCU</v>
      </c>
      <c r="C36" s="78" t="str">
        <f>'Attestation Questionnaire'!$A$114 &amp; " - " &amp; 2</f>
        <v>13: CU - Risk Management - 2</v>
      </c>
      <c r="D36" s="82" t="str">
        <f>'Attestation Questionnaire'!$C117</f>
        <v>Please Select</v>
      </c>
      <c r="E36" s="82">
        <f>'Attestation Questionnaire'!$E117</f>
        <v>0</v>
      </c>
    </row>
    <row r="37" spans="1:5" x14ac:dyDescent="0.2">
      <c r="A37" s="78" t="str">
        <f t="shared" si="0"/>
        <v>Please Select</v>
      </c>
      <c r="B37" s="78" t="str">
        <f t="shared" si="1"/>
        <v>XXCU</v>
      </c>
      <c r="C37" s="78" t="str">
        <f>'Attestation Questionnaire'!$A$114 &amp; " - " &amp; 3</f>
        <v>13: CU - Risk Management - 3</v>
      </c>
      <c r="D37" s="82" t="str">
        <f>'Attestation Questionnaire'!$C120</f>
        <v>Please Select</v>
      </c>
      <c r="E37" s="82">
        <f>'Attestation Questionnaire'!$E120</f>
        <v>0</v>
      </c>
    </row>
    <row r="38" spans="1:5" x14ac:dyDescent="0.2">
      <c r="A38" s="78" t="str">
        <f t="shared" si="0"/>
        <v>Please Select</v>
      </c>
      <c r="B38" s="78" t="str">
        <f t="shared" si="1"/>
        <v>XXCU</v>
      </c>
      <c r="C38" s="78" t="str">
        <f>'Attestation Questionnaire'!$A$114 &amp; " - " &amp; 4</f>
        <v>13: CU - Risk Management - 4</v>
      </c>
      <c r="D38" s="82" t="str">
        <f>'Attestation Questionnaire'!$C123</f>
        <v>Please Select</v>
      </c>
      <c r="E38" s="82">
        <f>'Attestation Questionnaire'!$E123</f>
        <v>0</v>
      </c>
    </row>
    <row r="39" spans="1:5" x14ac:dyDescent="0.2">
      <c r="A39" s="78" t="str">
        <f t="shared" si="0"/>
        <v>Please Select</v>
      </c>
      <c r="B39" s="78" t="str">
        <f t="shared" si="1"/>
        <v>XXCU</v>
      </c>
      <c r="C39" s="78" t="str">
        <f>'Attestation Questionnaire'!$A$129 &amp; " - " &amp; 1</f>
        <v>14: CU - Cessation of Service - 1</v>
      </c>
      <c r="D39" s="82" t="str">
        <f>'Attestation Questionnaire'!$C129</f>
        <v>Please Select</v>
      </c>
      <c r="E39" s="82">
        <f>'Attestation Questionnaire'!$E129</f>
        <v>0</v>
      </c>
    </row>
    <row r="40" spans="1:5" x14ac:dyDescent="0.2">
      <c r="A40" s="78" t="str">
        <f t="shared" si="0"/>
        <v>Please Select</v>
      </c>
      <c r="B40" s="78" t="str">
        <f t="shared" si="1"/>
        <v>XXCU</v>
      </c>
      <c r="C40" s="78" t="str">
        <f>'Attestation Questionnaire'!$A$129 &amp; " - " &amp; 2</f>
        <v>14: CU - Cessation of Service - 2</v>
      </c>
      <c r="D40" s="82" t="str">
        <f>'Attestation Questionnaire'!$C132</f>
        <v>Please Select</v>
      </c>
      <c r="E40" s="82">
        <f>'Attestation Questionnaire'!$E132</f>
        <v>0</v>
      </c>
    </row>
    <row r="41" spans="1:5" x14ac:dyDescent="0.2">
      <c r="A41" s="78" t="str">
        <f t="shared" si="0"/>
        <v>Please Select</v>
      </c>
      <c r="B41" s="78" t="str">
        <f t="shared" si="1"/>
        <v>XXCU</v>
      </c>
      <c r="C41" s="78" t="str">
        <f>'Attestation Questionnaire'!$A$135 &amp; " - " &amp; 1</f>
        <v>15: CU - Obligations S.76 - Outsourcing - 1</v>
      </c>
      <c r="D41" s="82" t="str">
        <f>'Attestation Questionnaire'!$C136</f>
        <v>Please Select</v>
      </c>
      <c r="E41" s="82">
        <f>'Attestation Questionnaire'!$E136</f>
        <v>0</v>
      </c>
    </row>
    <row r="42" spans="1:5" x14ac:dyDescent="0.2">
      <c r="A42" s="78" t="str">
        <f t="shared" si="0"/>
        <v>Please Select</v>
      </c>
      <c r="B42" s="78" t="str">
        <f t="shared" si="1"/>
        <v>XXCU</v>
      </c>
      <c r="C42" s="78" t="str">
        <f>'Attestation Questionnaire'!$A$135 &amp; " - " &amp; 2</f>
        <v>15: CU - Obligations S.76 - Outsourcing - 2</v>
      </c>
      <c r="D42" s="82" t="str">
        <f>'Attestation Questionnaire'!$C138</f>
        <v>Please Select</v>
      </c>
      <c r="E42" s="82">
        <f>'Attestation Questionnaire'!$E138</f>
        <v>0</v>
      </c>
    </row>
    <row r="43" spans="1:5" x14ac:dyDescent="0.2">
      <c r="A43" s="78" t="str">
        <f t="shared" si="0"/>
        <v>Please Select</v>
      </c>
      <c r="B43" s="78" t="str">
        <f t="shared" si="1"/>
        <v>XXCU</v>
      </c>
      <c r="C43" s="78" t="str">
        <f>'Attestation Questionnaire'!$A$135 &amp; " - " &amp; 3</f>
        <v>15: CU - Obligations S.76 - Outsourcing - 3</v>
      </c>
      <c r="D43" s="82" t="str">
        <f>'Attestation Questionnaire'!$C140</f>
        <v>Please Select</v>
      </c>
      <c r="E43" s="82">
        <f>'Attestation Questionnaire'!$E140</f>
        <v>0</v>
      </c>
    </row>
    <row r="44" spans="1:5" x14ac:dyDescent="0.2">
      <c r="A44" s="78" t="str">
        <f t="shared" si="0"/>
        <v>Please Select</v>
      </c>
      <c r="B44" s="78" t="str">
        <f t="shared" si="1"/>
        <v>XXCU</v>
      </c>
      <c r="C44" s="78" t="str">
        <f>'Attestation Questionnaire'!$A$135 &amp; " - " &amp; 4</f>
        <v>15: CU - Obligations S.76 - Outsourcing - 4</v>
      </c>
      <c r="D44" s="82" t="str">
        <f>'Attestation Questionnaire'!$C142</f>
        <v>Please Select</v>
      </c>
      <c r="E44" s="82">
        <f>'Attestation Questionnaire'!$E142</f>
        <v>0</v>
      </c>
    </row>
    <row r="45" spans="1:5" x14ac:dyDescent="0.2">
      <c r="A45" s="78" t="str">
        <f t="shared" si="0"/>
        <v>Please Select</v>
      </c>
      <c r="B45" s="78" t="str">
        <f t="shared" si="1"/>
        <v>XXCU</v>
      </c>
      <c r="C45" s="78" t="str">
        <f>'Attestation Questionnaire'!$A$135 &amp; " - " &amp; 5</f>
        <v>15: CU - Obligations S.76 - Outsourcing - 5</v>
      </c>
      <c r="D45" s="82" t="str">
        <f>'Attestation Questionnaire'!$C144</f>
        <v>Please Select</v>
      </c>
      <c r="E45" s="82">
        <f>'Attestation Questionnaire'!$E144</f>
        <v>0</v>
      </c>
    </row>
    <row r="46" spans="1:5" x14ac:dyDescent="0.2">
      <c r="A46" s="78" t="str">
        <f t="shared" si="0"/>
        <v>Please Select</v>
      </c>
      <c r="B46" s="78" t="str">
        <f t="shared" si="1"/>
        <v>XXCU</v>
      </c>
      <c r="C46" s="78" t="str">
        <f>'Attestation Questionnaire'!$A$146</f>
        <v>16: CU - Obligations S76J(5), S76j(2)
Due Diligence</v>
      </c>
      <c r="D46" s="82" t="str">
        <f>'Attestation Questionnaire'!$C146</f>
        <v>Please Select</v>
      </c>
      <c r="E46" s="82">
        <f>'Attestation Questionnaire'!$E146</f>
        <v>0</v>
      </c>
    </row>
    <row r="47" spans="1:5" x14ac:dyDescent="0.2">
      <c r="A47" s="78" t="str">
        <f t="shared" si="0"/>
        <v>Please Select</v>
      </c>
      <c r="B47" s="78" t="str">
        <f t="shared" si="1"/>
        <v>XXCU</v>
      </c>
      <c r="C47" s="78" t="str">
        <f>'Attestation Questionnaire'!$A$149 &amp; "- RME" &amp; " - " &amp; 1</f>
        <v>1. Guidance: Credit Risk- RME - 1</v>
      </c>
      <c r="D47" s="82" t="str">
        <f>'Attestation Questionnaire'!$C151</f>
        <v>Please Select</v>
      </c>
      <c r="E47" s="82">
        <f>'Attestation Questionnaire'!$E151</f>
        <v>0</v>
      </c>
    </row>
    <row r="48" spans="1:5" x14ac:dyDescent="0.2">
      <c r="A48" s="78" t="str">
        <f t="shared" si="0"/>
        <v>Please Select</v>
      </c>
      <c r="B48" s="78" t="str">
        <f t="shared" si="1"/>
        <v>XXCU</v>
      </c>
      <c r="C48" s="78" t="str">
        <f>'Attestation Questionnaire'!$A$149 &amp; "- RME" &amp; " - " &amp; 2</f>
        <v>1. Guidance: Credit Risk- RME - 2</v>
      </c>
      <c r="D48" s="82" t="str">
        <f>'Attestation Questionnaire'!$C153</f>
        <v>Please Select</v>
      </c>
      <c r="E48" s="82">
        <f>'Attestation Questionnaire'!$E153</f>
        <v>0</v>
      </c>
    </row>
    <row r="49" spans="1:5" x14ac:dyDescent="0.2">
      <c r="A49" s="78" t="str">
        <f t="shared" si="0"/>
        <v>Please Select</v>
      </c>
      <c r="B49" s="78" t="str">
        <f t="shared" si="1"/>
        <v>XXCU</v>
      </c>
      <c r="C49" s="78" t="str">
        <f>'Attestation Questionnaire'!$A$149 &amp; "- RME" &amp; " - " &amp; 3</f>
        <v>1. Guidance: Credit Risk- RME - 3</v>
      </c>
      <c r="D49" s="82" t="str">
        <f>'Attestation Questionnaire'!$C155</f>
        <v>Please Select</v>
      </c>
      <c r="E49" s="82">
        <f>'Attestation Questionnaire'!$E155</f>
        <v>0</v>
      </c>
    </row>
    <row r="50" spans="1:5" x14ac:dyDescent="0.2">
      <c r="A50" s="78" t="str">
        <f t="shared" si="0"/>
        <v>Please Select</v>
      </c>
      <c r="B50" s="78" t="str">
        <f t="shared" si="1"/>
        <v>XXCU</v>
      </c>
      <c r="C50" s="78" t="str">
        <f>'Attestation Questionnaire'!$A$149 &amp; "- RME" &amp; " - " &amp; 4</f>
        <v>1. Guidance: Credit Risk- RME - 4</v>
      </c>
      <c r="D50" s="82" t="str">
        <f>'Attestation Questionnaire'!$C157</f>
        <v>Please Select</v>
      </c>
      <c r="E50" s="82">
        <f>'Attestation Questionnaire'!$E157</f>
        <v>0</v>
      </c>
    </row>
    <row r="51" spans="1:5" x14ac:dyDescent="0.2">
      <c r="A51" s="78" t="str">
        <f t="shared" si="0"/>
        <v>Please Select</v>
      </c>
      <c r="B51" s="78" t="str">
        <f t="shared" si="1"/>
        <v>XXCU</v>
      </c>
      <c r="C51" s="78" t="str">
        <f>'Attestation Questionnaire'!$A$149 &amp; "- RME" &amp; " - " &amp; 5</f>
        <v>1. Guidance: Credit Risk- RME - 5</v>
      </c>
      <c r="D51" s="82" t="str">
        <f>'Attestation Questionnaire'!$C159</f>
        <v>Please Select</v>
      </c>
      <c r="E51" s="82">
        <f>'Attestation Questionnaire'!$E159</f>
        <v>0</v>
      </c>
    </row>
    <row r="52" spans="1:5" x14ac:dyDescent="0.2">
      <c r="A52" s="78" t="str">
        <f t="shared" si="0"/>
        <v>Please Select</v>
      </c>
      <c r="B52" s="78" t="str">
        <f t="shared" si="1"/>
        <v>XXCU</v>
      </c>
      <c r="C52" s="78" t="str">
        <f>'Attestation Questionnaire'!$A$149 &amp; "- RME" &amp; " - " &amp; 6</f>
        <v>1. Guidance: Credit Risk- RME - 6</v>
      </c>
      <c r="D52" s="82" t="str">
        <f>'Attestation Questionnaire'!$C161</f>
        <v>Please Select</v>
      </c>
      <c r="E52" s="82">
        <f>'Attestation Questionnaire'!$E161</f>
        <v>0</v>
      </c>
    </row>
    <row r="53" spans="1:5" x14ac:dyDescent="0.2">
      <c r="A53" s="78" t="str">
        <f t="shared" si="0"/>
        <v>Please Select</v>
      </c>
      <c r="B53" s="78" t="str">
        <f t="shared" si="1"/>
        <v>XXCU</v>
      </c>
      <c r="C53" s="78" t="str">
        <f>'Attestation Questionnaire'!$A$163 &amp; " - " &amp; 1</f>
        <v>2. Guidance: Operational Risk - 1</v>
      </c>
      <c r="D53" s="82" t="str">
        <f>'Attestation Questionnaire'!$C165</f>
        <v>Please Select</v>
      </c>
      <c r="E53" s="82">
        <f>'Attestation Questionnaire'!$E165</f>
        <v>0</v>
      </c>
    </row>
    <row r="54" spans="1:5" x14ac:dyDescent="0.2">
      <c r="A54" s="78" t="str">
        <f t="shared" si="0"/>
        <v>Please Select</v>
      </c>
      <c r="B54" s="78" t="str">
        <f t="shared" si="1"/>
        <v>XXCU</v>
      </c>
      <c r="C54" s="78" t="str">
        <f>'Attestation Questionnaire'!$A$163 &amp; " - " &amp; 2</f>
        <v>2. Guidance: Operational Risk - 2</v>
      </c>
      <c r="D54" s="82" t="str">
        <f>'Attestation Questionnaire'!$C167</f>
        <v>Please Select</v>
      </c>
      <c r="E54" s="82">
        <f>'Attestation Questionnaire'!$E167</f>
        <v>0</v>
      </c>
    </row>
    <row r="55" spans="1:5" x14ac:dyDescent="0.2">
      <c r="A55" s="78" t="str">
        <f t="shared" si="0"/>
        <v>Please Select</v>
      </c>
      <c r="B55" s="78" t="str">
        <f t="shared" si="1"/>
        <v>XXCU</v>
      </c>
      <c r="C55" s="78" t="str">
        <f>'Attestation Questionnaire'!$A$163 &amp; " - " &amp; 3</f>
        <v>2. Guidance: Operational Risk - 3</v>
      </c>
      <c r="D55" s="82" t="str">
        <f>'Attestation Questionnaire'!$C169</f>
        <v>Please Select</v>
      </c>
      <c r="E55" s="82">
        <f>'Attestation Questionnaire'!$E169</f>
        <v>0</v>
      </c>
    </row>
    <row r="56" spans="1:5" x14ac:dyDescent="0.2">
      <c r="A56" s="78" t="str">
        <f t="shared" si="0"/>
        <v>Please Select</v>
      </c>
      <c r="B56" s="78" t="str">
        <f t="shared" si="1"/>
        <v>XXCU</v>
      </c>
      <c r="C56" s="78" t="str">
        <f>'Attestation Questionnaire'!$A$163 &amp; " - " &amp; 4</f>
        <v>2. Guidance: Operational Risk - 4</v>
      </c>
      <c r="D56" s="82" t="str">
        <f>'Attestation Questionnaire'!$C171</f>
        <v>Please Select</v>
      </c>
      <c r="E56" s="82">
        <f>'Attestation Questionnaire'!$E171</f>
        <v>0</v>
      </c>
    </row>
    <row r="57" spans="1:5" x14ac:dyDescent="0.2">
      <c r="A57" s="78" t="str">
        <f t="shared" si="0"/>
        <v>Please Select</v>
      </c>
      <c r="B57" s="78" t="str">
        <f t="shared" si="1"/>
        <v>XXCU</v>
      </c>
      <c r="C57" s="78" t="str">
        <f>'Attestation Questionnaire'!$A$163 &amp; " - " &amp; 5</f>
        <v>2. Guidance: Operational Risk - 5</v>
      </c>
      <c r="D57" s="82" t="str">
        <f>'Attestation Questionnaire'!$C173</f>
        <v>Please Select</v>
      </c>
      <c r="E57" s="82">
        <f>'Attestation Questionnaire'!$E173</f>
        <v>0</v>
      </c>
    </row>
    <row r="58" spans="1:5" x14ac:dyDescent="0.2">
      <c r="A58" s="78" t="str">
        <f t="shared" si="0"/>
        <v>Please Select</v>
      </c>
      <c r="B58" s="78" t="str">
        <f t="shared" si="1"/>
        <v>XXCU</v>
      </c>
      <c r="C58" s="78" t="str">
        <f>'Attestation Questionnaire'!$A$163 &amp; " - " &amp; 6</f>
        <v>2. Guidance: Operational Risk - 6</v>
      </c>
      <c r="D58" s="82" t="str">
        <f>'Attestation Questionnaire'!$C175</f>
        <v>Please Select</v>
      </c>
      <c r="E58" s="82">
        <f>'Attestation Questionnaire'!$E175</f>
        <v>0</v>
      </c>
    </row>
    <row r="59" spans="1:5" x14ac:dyDescent="0.2">
      <c r="A59" s="78" t="str">
        <f t="shared" si="0"/>
        <v>Please Select</v>
      </c>
      <c r="B59" s="78" t="str">
        <f t="shared" si="1"/>
        <v>XXCU</v>
      </c>
      <c r="C59" s="78" t="str">
        <f>'Attestation Questionnaire'!$A$163 &amp; " - RME - "  &amp; 7</f>
        <v>2. Guidance: Operational Risk - RME - 7</v>
      </c>
      <c r="D59" s="82" t="str">
        <f>'Attestation Questionnaire'!$C177</f>
        <v>Please Select</v>
      </c>
      <c r="E59" s="82">
        <f>'Attestation Questionnaire'!$E177</f>
        <v>0</v>
      </c>
    </row>
    <row r="60" spans="1:5" x14ac:dyDescent="0.2">
      <c r="A60" s="78" t="str">
        <f t="shared" si="0"/>
        <v>Please Select</v>
      </c>
      <c r="B60" s="78" t="str">
        <f t="shared" si="1"/>
        <v>XXCU</v>
      </c>
      <c r="C60" s="78" t="str">
        <f>'Attestation Questionnaire'!$A$163 &amp; " - RME - "  &amp; 8</f>
        <v>2. Guidance: Operational Risk - RME - 8</v>
      </c>
      <c r="D60" s="82" t="str">
        <f>'Attestation Questionnaire'!$C179</f>
        <v>Please Select</v>
      </c>
      <c r="E60" s="82">
        <f>'Attestation Questionnaire'!$E179</f>
        <v>0</v>
      </c>
    </row>
    <row r="61" spans="1:5" x14ac:dyDescent="0.2">
      <c r="A61" s="78" t="str">
        <f t="shared" si="0"/>
        <v>Please Select</v>
      </c>
      <c r="B61" s="78" t="str">
        <f t="shared" si="1"/>
        <v>XXCU</v>
      </c>
      <c r="C61" s="78" t="str">
        <f>'Attestation Questionnaire'!$A$163 &amp; " - RME - "  &amp; 9</f>
        <v>2. Guidance: Operational Risk - RME - 9</v>
      </c>
      <c r="D61" s="82" t="str">
        <f>'Attestation Questionnaire'!$C181</f>
        <v>Please Select</v>
      </c>
      <c r="E61" s="82">
        <f>'Attestation Questionnaire'!$E181</f>
        <v>0</v>
      </c>
    </row>
    <row r="62" spans="1:5" x14ac:dyDescent="0.2">
      <c r="A62" s="78" t="str">
        <f t="shared" si="0"/>
        <v>Please Select</v>
      </c>
      <c r="B62" s="78" t="str">
        <f t="shared" si="1"/>
        <v>XXCU</v>
      </c>
      <c r="C62" s="78" t="str">
        <f>'Attestation Questionnaire'!$A$163 &amp; " - RME - "  &amp; 10</f>
        <v>2. Guidance: Operational Risk - RME - 10</v>
      </c>
      <c r="D62" s="82" t="str">
        <f>'Attestation Questionnaire'!$C183</f>
        <v>Please Select</v>
      </c>
      <c r="E62" s="82">
        <f>'Attestation Questionnaire'!$E183</f>
        <v>0</v>
      </c>
    </row>
    <row r="63" spans="1:5" x14ac:dyDescent="0.2">
      <c r="A63" s="78" t="str">
        <f t="shared" si="0"/>
        <v>Please Select</v>
      </c>
      <c r="B63" s="78" t="str">
        <f t="shared" si="1"/>
        <v>XXCU</v>
      </c>
      <c r="C63" s="78" t="str">
        <f>'Attestation Questionnaire'!$A$163 &amp; " - RME - "  &amp; 11</f>
        <v>2. Guidance: Operational Risk - RME - 11</v>
      </c>
      <c r="D63" s="82" t="str">
        <f>'Attestation Questionnaire'!$C185</f>
        <v>Please Select</v>
      </c>
      <c r="E63" s="82">
        <f>'Attestation Questionnaire'!$E185</f>
        <v>0</v>
      </c>
    </row>
    <row r="64" spans="1:5" x14ac:dyDescent="0.2">
      <c r="A64" s="78" t="str">
        <f t="shared" si="0"/>
        <v>Please Select</v>
      </c>
      <c r="B64" s="78" t="str">
        <f t="shared" si="1"/>
        <v>XXCU</v>
      </c>
      <c r="C64" s="78" t="str">
        <f>'Attestation Questionnaire'!$A$163 &amp; " - RME - "  &amp; 12</f>
        <v>2. Guidance: Operational Risk - RME - 12</v>
      </c>
      <c r="D64" s="82" t="str">
        <f>'Attestation Questionnaire'!$C187</f>
        <v>Please Select</v>
      </c>
      <c r="E64" s="82">
        <f>'Attestation Questionnaire'!$E187</f>
        <v>0</v>
      </c>
    </row>
    <row r="65" spans="1:5" x14ac:dyDescent="0.2">
      <c r="A65" s="78" t="str">
        <f t="shared" ref="A65:A89" si="2">selected_credit_union</f>
        <v>Please Select</v>
      </c>
      <c r="B65" s="78" t="str">
        <f t="shared" ref="B65:B89" si="3">selected_regno</f>
        <v>XXCU</v>
      </c>
      <c r="C65" s="78" t="str">
        <f>'Attestation Questionnaire'!$A$163 &amp; " - RME - "  &amp; 13</f>
        <v>2. Guidance: Operational Risk - RME - 13</v>
      </c>
      <c r="D65" s="82" t="str">
        <f>'Attestation Questionnaire'!$C189</f>
        <v>Please Select</v>
      </c>
      <c r="E65" s="82">
        <f>'Attestation Questionnaire'!$E189</f>
        <v>0</v>
      </c>
    </row>
    <row r="66" spans="1:5" x14ac:dyDescent="0.2">
      <c r="A66" s="78" t="str">
        <f t="shared" si="2"/>
        <v>Please Select</v>
      </c>
      <c r="B66" s="78" t="str">
        <f t="shared" si="3"/>
        <v>XXCU</v>
      </c>
      <c r="C66" s="78" t="str">
        <f>'Attestation Questionnaire'!$A$163 &amp; " - RME - "  &amp; 14</f>
        <v>2. Guidance: Operational Risk - RME - 14</v>
      </c>
      <c r="D66" s="82" t="str">
        <f>'Attestation Questionnaire'!$C193</f>
        <v>Please Select</v>
      </c>
      <c r="E66" s="82">
        <f>'Attestation Questionnaire'!$E193</f>
        <v>0</v>
      </c>
    </row>
    <row r="67" spans="1:5" x14ac:dyDescent="0.2">
      <c r="A67" s="78" t="str">
        <f t="shared" si="2"/>
        <v>Please Select</v>
      </c>
      <c r="B67" s="78" t="str">
        <f t="shared" si="3"/>
        <v>XXCU</v>
      </c>
      <c r="C67" s="78" t="str">
        <f>'Attestation Questionnaire'!$A$163 &amp; " - RME - "  &amp; 15</f>
        <v>2. Guidance: Operational Risk - RME - 15</v>
      </c>
      <c r="D67" s="82" t="str">
        <f>'Attestation Questionnaire'!$C195</f>
        <v>Please Select</v>
      </c>
      <c r="E67" s="82">
        <f>'Attestation Questionnaire'!$E195</f>
        <v>0</v>
      </c>
    </row>
    <row r="68" spans="1:5" x14ac:dyDescent="0.2">
      <c r="A68" s="78" t="str">
        <f t="shared" si="2"/>
        <v>Please Select</v>
      </c>
      <c r="B68" s="78" t="str">
        <f t="shared" si="3"/>
        <v>XXCU</v>
      </c>
      <c r="C68" s="78" t="str">
        <f>'Attestation Questionnaire'!$A$163 &amp; " - RME - "  &amp; 16</f>
        <v>2. Guidance: Operational Risk - RME - 16</v>
      </c>
      <c r="D68" s="82" t="str">
        <f>'Attestation Questionnaire'!$C197</f>
        <v>Please Select</v>
      </c>
      <c r="E68" s="82">
        <f>'Attestation Questionnaire'!$E197</f>
        <v>0</v>
      </c>
    </row>
    <row r="69" spans="1:5" x14ac:dyDescent="0.2">
      <c r="A69" s="78" t="str">
        <f t="shared" si="2"/>
        <v>Please Select</v>
      </c>
      <c r="B69" s="78" t="str">
        <f t="shared" si="3"/>
        <v>XXCU</v>
      </c>
      <c r="C69" s="78" t="str">
        <f>'Attestation Questionnaire'!$A$163 &amp; " - RME - "  &amp; 17</f>
        <v>2. Guidance: Operational Risk - RME - 17</v>
      </c>
      <c r="D69" s="82" t="str">
        <f>'Attestation Questionnaire'!$C201</f>
        <v>Please Select</v>
      </c>
      <c r="E69" s="82">
        <f>'Attestation Questionnaire'!$E201</f>
        <v>0</v>
      </c>
    </row>
    <row r="70" spans="1:5" x14ac:dyDescent="0.2">
      <c r="A70" s="78" t="str">
        <f t="shared" si="2"/>
        <v>Please Select</v>
      </c>
      <c r="B70" s="78" t="str">
        <f t="shared" si="3"/>
        <v>XXCU</v>
      </c>
      <c r="C70" s="78" t="str">
        <f>'Attestation Questionnaire'!$A$163 &amp; " - RME - "  &amp; 18</f>
        <v>2. Guidance: Operational Risk - RME - 18</v>
      </c>
      <c r="D70" s="82" t="str">
        <f>'Attestation Questionnaire'!$C203</f>
        <v>Please Select</v>
      </c>
      <c r="E70" s="82">
        <f>'Attestation Questionnaire'!$E203</f>
        <v>0</v>
      </c>
    </row>
    <row r="71" spans="1:5" x14ac:dyDescent="0.2">
      <c r="A71" s="78" t="str">
        <f t="shared" si="2"/>
        <v>Please Select</v>
      </c>
      <c r="B71" s="78" t="str">
        <f t="shared" si="3"/>
        <v>XXCU</v>
      </c>
      <c r="C71" s="78" t="str">
        <f>'Attestation Questionnaire'!$A$163 &amp; " - RME - "  &amp; 19</f>
        <v>2. Guidance: Operational Risk - RME - 19</v>
      </c>
      <c r="D71" s="82" t="str">
        <f>'Attestation Questionnaire'!$C205</f>
        <v>Please Select</v>
      </c>
      <c r="E71" s="82">
        <f>'Attestation Questionnaire'!$E205</f>
        <v>0</v>
      </c>
    </row>
    <row r="72" spans="1:5" x14ac:dyDescent="0.2">
      <c r="A72" s="78" t="str">
        <f t="shared" si="2"/>
        <v>Please Select</v>
      </c>
      <c r="B72" s="78" t="str">
        <f t="shared" si="3"/>
        <v>XXCU</v>
      </c>
      <c r="C72" s="78" t="str">
        <f>'Attestation Questionnaire'!$A$163 &amp; " - RME - "  &amp; 20</f>
        <v>2. Guidance: Operational Risk - RME - 20</v>
      </c>
      <c r="D72" s="82" t="str">
        <f>'Attestation Questionnaire'!$C207</f>
        <v>Please Select</v>
      </c>
      <c r="E72" s="82">
        <f>'Attestation Questionnaire'!$E207</f>
        <v>0</v>
      </c>
    </row>
    <row r="73" spans="1:5" x14ac:dyDescent="0.2">
      <c r="A73" s="78" t="str">
        <f t="shared" si="2"/>
        <v>Please Select</v>
      </c>
      <c r="B73" s="78" t="str">
        <f t="shared" si="3"/>
        <v>XXCU</v>
      </c>
      <c r="C73" s="78" t="str">
        <f>'Attestation Questionnaire'!$A$163 &amp; " - RME - "  &amp; 21</f>
        <v>2. Guidance: Operational Risk - RME - 21</v>
      </c>
      <c r="D73" s="82" t="str">
        <f>'Attestation Questionnaire'!$C209</f>
        <v>Please Select</v>
      </c>
      <c r="E73" s="82">
        <f>'Attestation Questionnaire'!$E209</f>
        <v>0</v>
      </c>
    </row>
    <row r="74" spans="1:5" x14ac:dyDescent="0.2">
      <c r="A74" s="78" t="str">
        <f t="shared" si="2"/>
        <v>Please Select</v>
      </c>
      <c r="B74" s="78" t="str">
        <f t="shared" si="3"/>
        <v>XXCU</v>
      </c>
      <c r="C74" s="78" t="str">
        <f>'Attestation Questionnaire'!$A$163 &amp; " - RME - "  &amp; 22</f>
        <v>2. Guidance: Operational Risk - RME - 22</v>
      </c>
      <c r="D74" s="82" t="str">
        <f>'Attestation Questionnaire'!$C211</f>
        <v>Please Select</v>
      </c>
      <c r="E74" s="82">
        <f>'Attestation Questionnaire'!$E211</f>
        <v>0</v>
      </c>
    </row>
    <row r="75" spans="1:5" x14ac:dyDescent="0.2">
      <c r="A75" s="78" t="str">
        <f t="shared" si="2"/>
        <v>Please Select</v>
      </c>
      <c r="B75" s="78" t="str">
        <f t="shared" si="3"/>
        <v>XXCU</v>
      </c>
      <c r="C75" s="78" t="str">
        <f>'Attestation Questionnaire'!$A$163 &amp; " - Service Continuity - "  &amp; 22</f>
        <v>2. Guidance: Operational Risk - Service Continuity - 22</v>
      </c>
      <c r="D75" s="82" t="str">
        <f>'Attestation Questionnaire'!$C213</f>
        <v>Please Select</v>
      </c>
      <c r="E75" s="82">
        <f>'Attestation Questionnaire'!$E213</f>
        <v>0</v>
      </c>
    </row>
    <row r="76" spans="1:5" x14ac:dyDescent="0.2">
      <c r="A76" s="78" t="str">
        <f t="shared" si="2"/>
        <v>Please Select</v>
      </c>
      <c r="B76" s="78" t="str">
        <f t="shared" si="3"/>
        <v>XXCU</v>
      </c>
      <c r="C76" s="78" t="str">
        <f>'Attestation Questionnaire'!$A$215 &amp; " - RME - "  &amp;  1</f>
        <v>3. Guidance: Liquidity Risk - RME - 1</v>
      </c>
      <c r="D76" s="82" t="str">
        <f>'Attestation Questionnaire'!$C217</f>
        <v>Please Select</v>
      </c>
      <c r="E76" s="82">
        <f>'Attestation Questionnaire'!$E217</f>
        <v>0</v>
      </c>
    </row>
    <row r="77" spans="1:5" x14ac:dyDescent="0.2">
      <c r="A77" s="78" t="str">
        <f t="shared" si="2"/>
        <v>Please Select</v>
      </c>
      <c r="B77" s="78" t="str">
        <f t="shared" si="3"/>
        <v>XXCU</v>
      </c>
      <c r="C77" s="78" t="str">
        <f>'Attestation Questionnaire'!$A$215 &amp; " - RME - "  &amp;  2</f>
        <v>3. Guidance: Liquidity Risk - RME - 2</v>
      </c>
      <c r="D77" s="82" t="str">
        <f>'Attestation Questionnaire'!$C219</f>
        <v>Please Select</v>
      </c>
      <c r="E77" s="82">
        <f>'Attestation Questionnaire'!$E219</f>
        <v>0</v>
      </c>
    </row>
    <row r="78" spans="1:5" x14ac:dyDescent="0.2">
      <c r="A78" s="78" t="str">
        <f t="shared" si="2"/>
        <v>Please Select</v>
      </c>
      <c r="B78" s="78" t="str">
        <f t="shared" si="3"/>
        <v>XXCU</v>
      </c>
      <c r="C78" s="78" t="str">
        <f>'Attestation Questionnaire'!$A$221 &amp; " - RME - "  &amp;  1</f>
        <v>4. Guidance: Financial Risk - RME - 1</v>
      </c>
      <c r="D78" s="82" t="str">
        <f>'Attestation Questionnaire'!$C223</f>
        <v>Please Select</v>
      </c>
      <c r="E78" s="82">
        <f>'Attestation Questionnaire'!$E223</f>
        <v>0</v>
      </c>
    </row>
    <row r="79" spans="1:5" x14ac:dyDescent="0.2">
      <c r="A79" s="78" t="str">
        <f t="shared" si="2"/>
        <v>Please Select</v>
      </c>
      <c r="B79" s="78" t="str">
        <f t="shared" si="3"/>
        <v>XXCU</v>
      </c>
      <c r="C79" s="78" t="str">
        <f>'Attestation Questionnaire'!$A$221 &amp; " - RME - "  &amp;  2</f>
        <v>4. Guidance: Financial Risk - RME - 2</v>
      </c>
      <c r="D79" s="82" t="str">
        <f>'Attestation Questionnaire'!$C225</f>
        <v>Please Select</v>
      </c>
      <c r="E79" s="82">
        <f>'Attestation Questionnaire'!$E225</f>
        <v>0</v>
      </c>
    </row>
    <row r="80" spans="1:5" x14ac:dyDescent="0.2">
      <c r="A80" s="78" t="str">
        <f t="shared" si="2"/>
        <v>Please Select</v>
      </c>
      <c r="B80" s="78" t="str">
        <f t="shared" si="3"/>
        <v>XXCU</v>
      </c>
      <c r="C80" s="78" t="str">
        <f>'Attestation Questionnaire'!$A$221 &amp; " - RME - "  &amp;  3</f>
        <v>4. Guidance: Financial Risk - RME - 3</v>
      </c>
      <c r="D80" s="82" t="str">
        <f>'Attestation Questionnaire'!$C227</f>
        <v>Please Select</v>
      </c>
      <c r="E80" s="82">
        <f>'Attestation Questionnaire'!$E227</f>
        <v>0</v>
      </c>
    </row>
    <row r="81" spans="1:5" x14ac:dyDescent="0.2">
      <c r="A81" s="78" t="str">
        <f t="shared" si="2"/>
        <v>Please Select</v>
      </c>
      <c r="B81" s="78" t="str">
        <f t="shared" si="3"/>
        <v>XXCU</v>
      </c>
      <c r="C81" s="78" t="str">
        <f>'Attestation Questionnaire'!$A$221 &amp; " - RME - "  &amp;  4</f>
        <v>4. Guidance: Financial Risk - RME - 4</v>
      </c>
      <c r="D81" s="82" t="str">
        <f>'Attestation Questionnaire'!$C229</f>
        <v>Please Select</v>
      </c>
      <c r="E81" s="82">
        <f>'Attestation Questionnaire'!$E229</f>
        <v>0</v>
      </c>
    </row>
    <row r="82" spans="1:5" x14ac:dyDescent="0.2">
      <c r="A82" s="78" t="str">
        <f t="shared" si="2"/>
        <v>Please Select</v>
      </c>
      <c r="B82" s="78" t="str">
        <f t="shared" si="3"/>
        <v>XXCU</v>
      </c>
      <c r="C82" s="78" t="str">
        <f>'Attestation Questionnaire'!$A$221 &amp; " - RME - "  &amp;  5</f>
        <v>4. Guidance: Financial Risk - RME - 5</v>
      </c>
      <c r="D82" s="82" t="str">
        <f>'Attestation Questionnaire'!$C231</f>
        <v>Please Select</v>
      </c>
      <c r="E82" s="82">
        <f>'Attestation Questionnaire'!$E231</f>
        <v>0</v>
      </c>
    </row>
    <row r="83" spans="1:5" x14ac:dyDescent="0.2">
      <c r="A83" s="78" t="str">
        <f t="shared" si="2"/>
        <v>Please Select</v>
      </c>
      <c r="B83" s="78" t="str">
        <f t="shared" si="3"/>
        <v>XXCU</v>
      </c>
      <c r="C83" s="78" t="str">
        <f>'Attestation Questionnaire'!$A$221 &amp; " - RME - "  &amp;  6</f>
        <v>4. Guidance: Financial Risk - RME - 6</v>
      </c>
      <c r="D83" s="82" t="str">
        <f>'Attestation Questionnaire'!$C233</f>
        <v>Please Select</v>
      </c>
      <c r="E83" s="82">
        <f>'Attestation Questionnaire'!$E233</f>
        <v>0</v>
      </c>
    </row>
    <row r="84" spans="1:5" x14ac:dyDescent="0.2">
      <c r="A84" s="78" t="str">
        <f t="shared" si="2"/>
        <v>Please Select</v>
      </c>
      <c r="B84" s="78" t="str">
        <f t="shared" si="3"/>
        <v>XXCU</v>
      </c>
      <c r="C84" s="78" t="str">
        <f>'Attestation Questionnaire'!$A$235 &amp; " - RME - "  &amp;  1</f>
        <v>5. Guidance: MPCAS Business Model Risk - RME - 1</v>
      </c>
      <c r="D84" s="82" t="str">
        <f>'Attestation Questionnaire'!$C237</f>
        <v>Please Select</v>
      </c>
      <c r="E84" s="82">
        <f>'Attestation Questionnaire'!$E237</f>
        <v>0</v>
      </c>
    </row>
    <row r="85" spans="1:5" x14ac:dyDescent="0.2">
      <c r="A85" s="78" t="str">
        <f t="shared" si="2"/>
        <v>Please Select</v>
      </c>
      <c r="B85" s="78" t="str">
        <f t="shared" si="3"/>
        <v>XXCU</v>
      </c>
      <c r="C85" s="78" t="str">
        <f>'Attestation Questionnaire'!$A$235 &amp; " - RME - "  &amp;  2</f>
        <v>5. Guidance: MPCAS Business Model Risk - RME - 2</v>
      </c>
      <c r="D85" s="82" t="str">
        <f>'Attestation Questionnaire'!$C239</f>
        <v>Please Select</v>
      </c>
      <c r="E85" s="82">
        <f>'Attestation Questionnaire'!$E239</f>
        <v>0</v>
      </c>
    </row>
    <row r="86" spans="1:5" x14ac:dyDescent="0.2">
      <c r="A86" s="78" t="str">
        <f t="shared" si="2"/>
        <v>Please Select</v>
      </c>
      <c r="B86" s="78" t="str">
        <f t="shared" si="3"/>
        <v>XXCU</v>
      </c>
      <c r="C86" s="78" t="str">
        <f>'Attestation Questionnaire'!$A$235 &amp; " - RME - "  &amp; 3</f>
        <v>5. Guidance: MPCAS Business Model Risk - RME - 3</v>
      </c>
      <c r="D86" s="82" t="str">
        <f>'Attestation Questionnaire'!$C241</f>
        <v>Please Select</v>
      </c>
      <c r="E86" s="82">
        <f>'Attestation Questionnaire'!$E241</f>
        <v>0</v>
      </c>
    </row>
    <row r="87" spans="1:5" x14ac:dyDescent="0.2">
      <c r="A87" s="78" t="str">
        <f t="shared" si="2"/>
        <v>Please Select</v>
      </c>
      <c r="B87" s="78" t="str">
        <f t="shared" si="3"/>
        <v>XXCU</v>
      </c>
      <c r="C87" s="78" t="str">
        <f>'Attestation Questionnaire'!$A$235 &amp; " - RME - "  &amp;  4</f>
        <v>5. Guidance: MPCAS Business Model Risk - RME - 4</v>
      </c>
      <c r="D87" s="82" t="str">
        <f>'Attestation Questionnaire'!$C243</f>
        <v>Please Select</v>
      </c>
      <c r="E87" s="82">
        <f>'Attestation Questionnaire'!$E243</f>
        <v>0</v>
      </c>
    </row>
    <row r="88" spans="1:5" x14ac:dyDescent="0.2">
      <c r="A88" s="78" t="str">
        <f t="shared" si="2"/>
        <v>Please Select</v>
      </c>
      <c r="B88" s="78" t="str">
        <f t="shared" si="3"/>
        <v>XXCU</v>
      </c>
      <c r="C88" s="78" t="str">
        <f>'Attestation Questionnaire'!$A$235 &amp; " - RME - "  &amp;  5</f>
        <v>5. Guidance: MPCAS Business Model Risk - RME - 5</v>
      </c>
      <c r="D88" s="82" t="str">
        <f>'Attestation Questionnaire'!$C245</f>
        <v>Please Select</v>
      </c>
      <c r="E88" s="82">
        <f>'Attestation Questionnaire'!$E245</f>
        <v>0</v>
      </c>
    </row>
    <row r="89" spans="1:5" x14ac:dyDescent="0.2">
      <c r="A89" s="78" t="str">
        <f t="shared" si="2"/>
        <v>Please Select</v>
      </c>
      <c r="B89" s="78" t="str">
        <f t="shared" si="3"/>
        <v>XXCU</v>
      </c>
      <c r="C89" s="78" t="str">
        <f>'Attestation Questionnaire'!$A$235 &amp; " - RME - "  &amp;  6</f>
        <v>5. Guidance: MPCAS Business Model Risk - RME - 6</v>
      </c>
      <c r="D89" s="82" t="str">
        <f>'Attestation Questionnaire'!$C247</f>
        <v>Please Select</v>
      </c>
      <c r="E89" s="82">
        <f>'Attestation Questionnaire'!$E247</f>
        <v>0</v>
      </c>
    </row>
    <row r="90" spans="1:5" x14ac:dyDescent="0.2"/>
    <row r="91" spans="1:5" x14ac:dyDescent="0.2"/>
    <row r="92" spans="1:5" x14ac:dyDescent="0.2"/>
    <row r="93" spans="1:5" x14ac:dyDescent="0.2"/>
    <row r="94" spans="1:5" x14ac:dyDescent="0.2"/>
    <row r="95" spans="1:5" x14ac:dyDescent="0.2"/>
    <row r="96" spans="1:5" x14ac:dyDescent="0.2"/>
    <row r="97" x14ac:dyDescent="0.2"/>
    <row r="98" x14ac:dyDescent="0.2"/>
    <row r="99" x14ac:dyDescent="0.2"/>
    <row r="100"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x14ac:dyDescent="0.2"/>
  </sheetData>
  <sheetProtection algorithmName="SHA-512" hashValue="CzIXgeJ4ngw7xlx9Z2fL+Qdj/ROO9d+t218XbKd1wsdD4VB+QimIl+MabfRN1Ml6oh8oQ8Ll7oRwT4i0ssL7NQ==" saltValue="M4eLkgiO4DWbuyb0kRcGZw==" spinCount="100000" sheet="1" objects="1" scenarios="1"/>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G226"/>
  <sheetViews>
    <sheetView topLeftCell="A2" workbookViewId="0">
      <selection activeCell="G2" sqref="G2:G268"/>
    </sheetView>
  </sheetViews>
  <sheetFormatPr defaultColWidth="9.08984375" defaultRowHeight="12.5" x14ac:dyDescent="0.25"/>
  <cols>
    <col min="1" max="1" width="9.08984375" style="31"/>
    <col min="2" max="2" width="41.08984375" style="31" customWidth="1"/>
    <col min="3" max="3" width="9.08984375" style="31"/>
    <col min="4" max="4" width="11.90625" style="31" customWidth="1"/>
    <col min="5" max="5" width="9.08984375" style="31"/>
    <col min="6" max="6" width="53.08984375" style="31" bestFit="1" customWidth="1"/>
    <col min="7" max="16384" width="9.08984375" style="31"/>
  </cols>
  <sheetData>
    <row r="1" spans="2:7" x14ac:dyDescent="0.25">
      <c r="B1" s="30" t="s">
        <v>499</v>
      </c>
      <c r="D1" s="32" t="s">
        <v>499</v>
      </c>
      <c r="F1" s="30" t="s">
        <v>524</v>
      </c>
      <c r="G1" s="30" t="s">
        <v>525</v>
      </c>
    </row>
    <row r="2" spans="2:7" x14ac:dyDescent="0.25">
      <c r="B2" s="33" t="s">
        <v>518</v>
      </c>
      <c r="D2" s="34" t="s">
        <v>500</v>
      </c>
      <c r="F2" s="31" t="s">
        <v>518</v>
      </c>
      <c r="G2" s="31" t="s">
        <v>522</v>
      </c>
    </row>
    <row r="3" spans="2:7" x14ac:dyDescent="0.25">
      <c r="B3" s="33" t="s">
        <v>519</v>
      </c>
      <c r="D3" s="7" t="s">
        <v>501</v>
      </c>
      <c r="F3" s="31" t="s">
        <v>0</v>
      </c>
      <c r="G3" s="31" t="s">
        <v>1</v>
      </c>
    </row>
    <row r="4" spans="2:7" x14ac:dyDescent="0.25">
      <c r="B4" s="33" t="s">
        <v>520</v>
      </c>
      <c r="F4" s="31" t="s">
        <v>3</v>
      </c>
      <c r="G4" s="31" t="s">
        <v>4</v>
      </c>
    </row>
    <row r="5" spans="2:7" x14ac:dyDescent="0.25">
      <c r="B5" s="35" t="s">
        <v>521</v>
      </c>
      <c r="F5" s="31" t="s">
        <v>611</v>
      </c>
      <c r="G5" s="31" t="s">
        <v>274</v>
      </c>
    </row>
    <row r="6" spans="2:7" x14ac:dyDescent="0.25">
      <c r="F6" s="31" t="s">
        <v>418</v>
      </c>
      <c r="G6" s="31" t="s">
        <v>95</v>
      </c>
    </row>
    <row r="7" spans="2:7" x14ac:dyDescent="0.25">
      <c r="B7" s="30" t="s">
        <v>523</v>
      </c>
      <c r="F7" s="31" t="s">
        <v>419</v>
      </c>
      <c r="G7" s="31" t="s">
        <v>190</v>
      </c>
    </row>
    <row r="8" spans="2:7" x14ac:dyDescent="0.25">
      <c r="B8" s="31" t="str">
        <f ca="1">MID(CELL("filename",A1),FIND("[",CELL("filename",A1))+1,FIND("]", CELL("filename",A1))-FIND("[",CELL("filename",A1))-1)</f>
        <v>MPCAS Questionnaire - Sept 2023 (002).xlsx</v>
      </c>
      <c r="F8" s="31" t="s">
        <v>5</v>
      </c>
      <c r="G8" s="31" t="s">
        <v>6</v>
      </c>
    </row>
    <row r="9" spans="2:7" x14ac:dyDescent="0.25">
      <c r="F9" s="31" t="s">
        <v>7</v>
      </c>
      <c r="G9" s="31" t="s">
        <v>8</v>
      </c>
    </row>
    <row r="10" spans="2:7" x14ac:dyDescent="0.25">
      <c r="B10" s="30" t="s">
        <v>526</v>
      </c>
      <c r="F10" s="31" t="s">
        <v>9</v>
      </c>
      <c r="G10" s="31" t="s">
        <v>10</v>
      </c>
    </row>
    <row r="11" spans="2:7" x14ac:dyDescent="0.25">
      <c r="B11" s="31" t="str">
        <f>INDEX(G2:G255,MATCH(selected_credit_union,cu_names,0),1)</f>
        <v>XXCU</v>
      </c>
      <c r="F11" s="31" t="s">
        <v>11</v>
      </c>
      <c r="G11" s="31" t="s">
        <v>12</v>
      </c>
    </row>
    <row r="12" spans="2:7" x14ac:dyDescent="0.25">
      <c r="F12" s="31" t="s">
        <v>13</v>
      </c>
      <c r="G12" s="31" t="s">
        <v>14</v>
      </c>
    </row>
    <row r="13" spans="2:7" x14ac:dyDescent="0.25">
      <c r="F13" s="31" t="s">
        <v>15</v>
      </c>
      <c r="G13" s="31" t="s">
        <v>16</v>
      </c>
    </row>
    <row r="14" spans="2:7" x14ac:dyDescent="0.25">
      <c r="F14" s="31" t="s">
        <v>17</v>
      </c>
      <c r="G14" s="31" t="s">
        <v>18</v>
      </c>
    </row>
    <row r="15" spans="2:7" x14ac:dyDescent="0.25">
      <c r="F15" s="31" t="s">
        <v>19</v>
      </c>
      <c r="G15" s="31" t="s">
        <v>20</v>
      </c>
    </row>
    <row r="16" spans="2:7" x14ac:dyDescent="0.25">
      <c r="F16" s="31" t="s">
        <v>21</v>
      </c>
      <c r="G16" s="31" t="s">
        <v>22</v>
      </c>
    </row>
    <row r="17" spans="6:7" x14ac:dyDescent="0.25">
      <c r="F17" s="31" t="s">
        <v>612</v>
      </c>
      <c r="G17" s="31" t="s">
        <v>23</v>
      </c>
    </row>
    <row r="18" spans="6:7" x14ac:dyDescent="0.25">
      <c r="F18" s="31" t="s">
        <v>613</v>
      </c>
      <c r="G18" s="31" t="s">
        <v>357</v>
      </c>
    </row>
    <row r="19" spans="6:7" x14ac:dyDescent="0.25">
      <c r="F19" s="31" t="s">
        <v>24</v>
      </c>
      <c r="G19" s="31" t="s">
        <v>25</v>
      </c>
    </row>
    <row r="20" spans="6:7" x14ac:dyDescent="0.25">
      <c r="F20" s="31" t="s">
        <v>27</v>
      </c>
      <c r="G20" s="31" t="s">
        <v>28</v>
      </c>
    </row>
    <row r="21" spans="6:7" x14ac:dyDescent="0.25">
      <c r="F21" s="31" t="s">
        <v>29</v>
      </c>
      <c r="G21" s="31" t="s">
        <v>30</v>
      </c>
    </row>
    <row r="22" spans="6:7" x14ac:dyDescent="0.25">
      <c r="F22" s="31" t="s">
        <v>31</v>
      </c>
      <c r="G22" s="31" t="s">
        <v>32</v>
      </c>
    </row>
    <row r="23" spans="6:7" x14ac:dyDescent="0.25">
      <c r="F23" s="31" t="s">
        <v>33</v>
      </c>
      <c r="G23" s="31" t="s">
        <v>34</v>
      </c>
    </row>
    <row r="24" spans="6:7" x14ac:dyDescent="0.25">
      <c r="F24" s="31" t="s">
        <v>35</v>
      </c>
      <c r="G24" s="31" t="s">
        <v>36</v>
      </c>
    </row>
    <row r="25" spans="6:7" x14ac:dyDescent="0.25">
      <c r="F25" s="31" t="s">
        <v>37</v>
      </c>
      <c r="G25" s="31" t="s">
        <v>38</v>
      </c>
    </row>
    <row r="26" spans="6:7" x14ac:dyDescent="0.25">
      <c r="F26" s="31" t="s">
        <v>39</v>
      </c>
      <c r="G26" s="31" t="s">
        <v>40</v>
      </c>
    </row>
    <row r="27" spans="6:7" x14ac:dyDescent="0.25">
      <c r="F27" s="31" t="s">
        <v>41</v>
      </c>
      <c r="G27" s="31" t="s">
        <v>42</v>
      </c>
    </row>
    <row r="28" spans="6:7" x14ac:dyDescent="0.25">
      <c r="F28" s="31" t="s">
        <v>420</v>
      </c>
      <c r="G28" s="31" t="s">
        <v>43</v>
      </c>
    </row>
    <row r="29" spans="6:7" x14ac:dyDescent="0.25">
      <c r="F29" s="31" t="s">
        <v>44</v>
      </c>
      <c r="G29" s="31" t="s">
        <v>45</v>
      </c>
    </row>
    <row r="30" spans="6:7" x14ac:dyDescent="0.25">
      <c r="F30" s="31" t="s">
        <v>46</v>
      </c>
      <c r="G30" s="31" t="s">
        <v>47</v>
      </c>
    </row>
    <row r="31" spans="6:7" x14ac:dyDescent="0.25">
      <c r="F31" s="31" t="s">
        <v>421</v>
      </c>
      <c r="G31" s="31" t="s">
        <v>219</v>
      </c>
    </row>
    <row r="32" spans="6:7" x14ac:dyDescent="0.25">
      <c r="F32" s="31" t="s">
        <v>49</v>
      </c>
      <c r="G32" s="31" t="s">
        <v>50</v>
      </c>
    </row>
    <row r="33" spans="6:7" x14ac:dyDescent="0.25">
      <c r="F33" s="31" t="s">
        <v>51</v>
      </c>
      <c r="G33" s="31" t="s">
        <v>52</v>
      </c>
    </row>
    <row r="34" spans="6:7" x14ac:dyDescent="0.25">
      <c r="F34" s="31" t="s">
        <v>53</v>
      </c>
      <c r="G34" s="31" t="s">
        <v>54</v>
      </c>
    </row>
    <row r="35" spans="6:7" x14ac:dyDescent="0.25">
      <c r="F35" s="31" t="s">
        <v>55</v>
      </c>
      <c r="G35" s="31" t="s">
        <v>56</v>
      </c>
    </row>
    <row r="36" spans="6:7" x14ac:dyDescent="0.25">
      <c r="F36" s="31" t="s">
        <v>57</v>
      </c>
      <c r="G36" s="31" t="s">
        <v>58</v>
      </c>
    </row>
    <row r="37" spans="6:7" x14ac:dyDescent="0.25">
      <c r="F37" s="31" t="s">
        <v>59</v>
      </c>
      <c r="G37" s="31" t="s">
        <v>60</v>
      </c>
    </row>
    <row r="38" spans="6:7" x14ac:dyDescent="0.25">
      <c r="F38" s="31" t="s">
        <v>61</v>
      </c>
      <c r="G38" s="31" t="s">
        <v>62</v>
      </c>
    </row>
    <row r="39" spans="6:7" x14ac:dyDescent="0.25">
      <c r="F39" s="31" t="s">
        <v>63</v>
      </c>
      <c r="G39" s="31" t="s">
        <v>64</v>
      </c>
    </row>
    <row r="40" spans="6:7" x14ac:dyDescent="0.25">
      <c r="F40" s="31" t="s">
        <v>65</v>
      </c>
      <c r="G40" s="31" t="s">
        <v>66</v>
      </c>
    </row>
    <row r="41" spans="6:7" x14ac:dyDescent="0.25">
      <c r="F41" s="31" t="s">
        <v>67</v>
      </c>
      <c r="G41" s="31" t="s">
        <v>68</v>
      </c>
    </row>
    <row r="42" spans="6:7" x14ac:dyDescent="0.25">
      <c r="F42" s="31" t="s">
        <v>70</v>
      </c>
      <c r="G42" s="31" t="s">
        <v>71</v>
      </c>
    </row>
    <row r="43" spans="6:7" x14ac:dyDescent="0.25">
      <c r="F43" s="31" t="s">
        <v>72</v>
      </c>
      <c r="G43" s="31" t="s">
        <v>73</v>
      </c>
    </row>
    <row r="44" spans="6:7" x14ac:dyDescent="0.25">
      <c r="F44" s="31" t="s">
        <v>74</v>
      </c>
      <c r="G44" s="31" t="s">
        <v>75</v>
      </c>
    </row>
    <row r="45" spans="6:7" x14ac:dyDescent="0.25">
      <c r="F45" s="31" t="s">
        <v>76</v>
      </c>
      <c r="G45" s="31" t="s">
        <v>77</v>
      </c>
    </row>
    <row r="46" spans="6:7" x14ac:dyDescent="0.25">
      <c r="F46" s="31" t="s">
        <v>78</v>
      </c>
      <c r="G46" s="31" t="s">
        <v>79</v>
      </c>
    </row>
    <row r="47" spans="6:7" x14ac:dyDescent="0.25">
      <c r="F47" s="31" t="s">
        <v>80</v>
      </c>
      <c r="G47" s="31" t="s">
        <v>81</v>
      </c>
    </row>
    <row r="48" spans="6:7" x14ac:dyDescent="0.25">
      <c r="F48" s="31" t="s">
        <v>83</v>
      </c>
      <c r="G48" s="31" t="s">
        <v>84</v>
      </c>
    </row>
    <row r="49" spans="6:7" x14ac:dyDescent="0.25">
      <c r="F49" s="31" t="s">
        <v>85</v>
      </c>
      <c r="G49" s="31" t="s">
        <v>86</v>
      </c>
    </row>
    <row r="50" spans="6:7" x14ac:dyDescent="0.25">
      <c r="F50" s="31" t="s">
        <v>422</v>
      </c>
      <c r="G50" s="31" t="s">
        <v>158</v>
      </c>
    </row>
    <row r="51" spans="6:7" x14ac:dyDescent="0.25">
      <c r="F51" s="31" t="s">
        <v>423</v>
      </c>
      <c r="G51" s="31" t="s">
        <v>394</v>
      </c>
    </row>
    <row r="52" spans="6:7" x14ac:dyDescent="0.25">
      <c r="F52" s="31" t="s">
        <v>87</v>
      </c>
      <c r="G52" s="31" t="s">
        <v>88</v>
      </c>
    </row>
    <row r="53" spans="6:7" x14ac:dyDescent="0.25">
      <c r="F53" s="31" t="s">
        <v>89</v>
      </c>
      <c r="G53" s="31" t="s">
        <v>90</v>
      </c>
    </row>
    <row r="54" spans="6:7" x14ac:dyDescent="0.25">
      <c r="F54" s="31" t="s">
        <v>91</v>
      </c>
      <c r="G54" s="31" t="s">
        <v>92</v>
      </c>
    </row>
    <row r="55" spans="6:7" x14ac:dyDescent="0.25">
      <c r="F55" s="31" t="s">
        <v>93</v>
      </c>
      <c r="G55" s="31" t="s">
        <v>94</v>
      </c>
    </row>
    <row r="56" spans="6:7" x14ac:dyDescent="0.25">
      <c r="F56" s="31" t="s">
        <v>98</v>
      </c>
      <c r="G56" s="31" t="s">
        <v>99</v>
      </c>
    </row>
    <row r="57" spans="6:7" x14ac:dyDescent="0.25">
      <c r="F57" s="31" t="s">
        <v>100</v>
      </c>
      <c r="G57" s="31" t="s">
        <v>101</v>
      </c>
    </row>
    <row r="58" spans="6:7" x14ac:dyDescent="0.25">
      <c r="F58" s="31" t="s">
        <v>102</v>
      </c>
      <c r="G58" s="31" t="s">
        <v>103</v>
      </c>
    </row>
    <row r="59" spans="6:7" x14ac:dyDescent="0.25">
      <c r="F59" s="31" t="s">
        <v>104</v>
      </c>
      <c r="G59" s="31" t="s">
        <v>105</v>
      </c>
    </row>
    <row r="60" spans="6:7" x14ac:dyDescent="0.25">
      <c r="F60" s="31" t="s">
        <v>106</v>
      </c>
      <c r="G60" s="31" t="s">
        <v>107</v>
      </c>
    </row>
    <row r="61" spans="6:7" x14ac:dyDescent="0.25">
      <c r="F61" s="31" t="s">
        <v>108</v>
      </c>
      <c r="G61" s="31" t="s">
        <v>109</v>
      </c>
    </row>
    <row r="62" spans="6:7" x14ac:dyDescent="0.25">
      <c r="F62" s="31" t="s">
        <v>111</v>
      </c>
      <c r="G62" s="31" t="s">
        <v>112</v>
      </c>
    </row>
    <row r="63" spans="6:7" x14ac:dyDescent="0.25">
      <c r="F63" s="31" t="s">
        <v>114</v>
      </c>
      <c r="G63" s="31" t="s">
        <v>115</v>
      </c>
    </row>
    <row r="64" spans="6:7" x14ac:dyDescent="0.25">
      <c r="F64" s="31" t="s">
        <v>116</v>
      </c>
      <c r="G64" s="31" t="s">
        <v>117</v>
      </c>
    </row>
    <row r="65" spans="6:7" x14ac:dyDescent="0.25">
      <c r="F65" s="31" t="s">
        <v>118</v>
      </c>
      <c r="G65" s="31" t="s">
        <v>119</v>
      </c>
    </row>
    <row r="66" spans="6:7" x14ac:dyDescent="0.25">
      <c r="F66" s="31" t="s">
        <v>614</v>
      </c>
      <c r="G66" s="31" t="s">
        <v>120</v>
      </c>
    </row>
    <row r="67" spans="6:7" x14ac:dyDescent="0.25">
      <c r="F67" s="31" t="s">
        <v>121</v>
      </c>
      <c r="G67" s="31" t="s">
        <v>122</v>
      </c>
    </row>
    <row r="68" spans="6:7" x14ac:dyDescent="0.25">
      <c r="F68" s="31" t="s">
        <v>123</v>
      </c>
      <c r="G68" s="31" t="s">
        <v>124</v>
      </c>
    </row>
    <row r="69" spans="6:7" x14ac:dyDescent="0.25">
      <c r="F69" s="31" t="s">
        <v>125</v>
      </c>
      <c r="G69" s="31" t="s">
        <v>126</v>
      </c>
    </row>
    <row r="70" spans="6:7" x14ac:dyDescent="0.25">
      <c r="F70" s="31" t="s">
        <v>127</v>
      </c>
      <c r="G70" s="31" t="s">
        <v>128</v>
      </c>
    </row>
    <row r="71" spans="6:7" x14ac:dyDescent="0.25">
      <c r="F71" s="31" t="s">
        <v>129</v>
      </c>
      <c r="G71" s="31" t="s">
        <v>130</v>
      </c>
    </row>
    <row r="72" spans="6:7" x14ac:dyDescent="0.25">
      <c r="F72" s="31" t="s">
        <v>424</v>
      </c>
      <c r="G72" s="31" t="s">
        <v>226</v>
      </c>
    </row>
    <row r="73" spans="6:7" x14ac:dyDescent="0.25">
      <c r="F73" s="31" t="s">
        <v>425</v>
      </c>
      <c r="G73" s="31" t="s">
        <v>96</v>
      </c>
    </row>
    <row r="74" spans="6:7" x14ac:dyDescent="0.25">
      <c r="F74" s="31" t="s">
        <v>131</v>
      </c>
      <c r="G74" s="31" t="s">
        <v>132</v>
      </c>
    </row>
    <row r="75" spans="6:7" x14ac:dyDescent="0.25">
      <c r="F75" s="31" t="s">
        <v>134</v>
      </c>
      <c r="G75" s="31" t="s">
        <v>135</v>
      </c>
    </row>
    <row r="76" spans="6:7" x14ac:dyDescent="0.25">
      <c r="F76" s="31" t="s">
        <v>426</v>
      </c>
      <c r="G76" s="31" t="s">
        <v>322</v>
      </c>
    </row>
    <row r="77" spans="6:7" x14ac:dyDescent="0.25">
      <c r="F77" s="31" t="s">
        <v>427</v>
      </c>
      <c r="G77" s="31" t="s">
        <v>358</v>
      </c>
    </row>
    <row r="78" spans="6:7" x14ac:dyDescent="0.25">
      <c r="F78" s="31" t="s">
        <v>428</v>
      </c>
      <c r="G78" s="31" t="s">
        <v>163</v>
      </c>
    </row>
    <row r="79" spans="6:7" x14ac:dyDescent="0.25">
      <c r="F79" s="31" t="s">
        <v>136</v>
      </c>
      <c r="G79" s="31" t="s">
        <v>137</v>
      </c>
    </row>
    <row r="80" spans="6:7" x14ac:dyDescent="0.25">
      <c r="F80" s="31" t="s">
        <v>138</v>
      </c>
      <c r="G80" s="31" t="s">
        <v>139</v>
      </c>
    </row>
    <row r="81" spans="6:7" x14ac:dyDescent="0.25">
      <c r="F81" s="31" t="s">
        <v>140</v>
      </c>
      <c r="G81" s="31" t="s">
        <v>141</v>
      </c>
    </row>
    <row r="82" spans="6:7" x14ac:dyDescent="0.25">
      <c r="F82" s="31" t="s">
        <v>142</v>
      </c>
      <c r="G82" s="31" t="s">
        <v>143</v>
      </c>
    </row>
    <row r="83" spans="6:7" x14ac:dyDescent="0.25">
      <c r="F83" s="31" t="s">
        <v>144</v>
      </c>
      <c r="G83" s="31" t="s">
        <v>145</v>
      </c>
    </row>
    <row r="84" spans="6:7" x14ac:dyDescent="0.25">
      <c r="F84" s="31" t="s">
        <v>146</v>
      </c>
      <c r="G84" s="31" t="s">
        <v>147</v>
      </c>
    </row>
    <row r="85" spans="6:7" x14ac:dyDescent="0.25">
      <c r="F85" s="31" t="s">
        <v>148</v>
      </c>
      <c r="G85" s="31" t="s">
        <v>149</v>
      </c>
    </row>
    <row r="86" spans="6:7" x14ac:dyDescent="0.25">
      <c r="F86" s="31" t="s">
        <v>150</v>
      </c>
      <c r="G86" s="31" t="s">
        <v>151</v>
      </c>
    </row>
    <row r="87" spans="6:7" x14ac:dyDescent="0.25">
      <c r="F87" s="31" t="s">
        <v>152</v>
      </c>
      <c r="G87" s="31" t="s">
        <v>153</v>
      </c>
    </row>
    <row r="88" spans="6:7" x14ac:dyDescent="0.25">
      <c r="F88" s="31" t="s">
        <v>154</v>
      </c>
      <c r="G88" s="31" t="s">
        <v>155</v>
      </c>
    </row>
    <row r="89" spans="6:7" x14ac:dyDescent="0.25">
      <c r="F89" s="31" t="s">
        <v>156</v>
      </c>
      <c r="G89" s="31" t="s">
        <v>157</v>
      </c>
    </row>
    <row r="90" spans="6:7" x14ac:dyDescent="0.25">
      <c r="F90" s="31" t="s">
        <v>159</v>
      </c>
      <c r="G90" s="31" t="s">
        <v>160</v>
      </c>
    </row>
    <row r="91" spans="6:7" x14ac:dyDescent="0.25">
      <c r="F91" s="31" t="s">
        <v>161</v>
      </c>
      <c r="G91" s="31" t="s">
        <v>162</v>
      </c>
    </row>
    <row r="92" spans="6:7" x14ac:dyDescent="0.25">
      <c r="F92" s="31" t="s">
        <v>615</v>
      </c>
      <c r="G92" s="31" t="s">
        <v>2</v>
      </c>
    </row>
    <row r="93" spans="6:7" x14ac:dyDescent="0.25">
      <c r="F93" s="31" t="s">
        <v>164</v>
      </c>
      <c r="G93" s="31" t="s">
        <v>165</v>
      </c>
    </row>
    <row r="94" spans="6:7" x14ac:dyDescent="0.25">
      <c r="F94" s="31" t="s">
        <v>166</v>
      </c>
      <c r="G94" s="31" t="s">
        <v>167</v>
      </c>
    </row>
    <row r="95" spans="6:7" x14ac:dyDescent="0.25">
      <c r="F95" s="31" t="s">
        <v>168</v>
      </c>
      <c r="G95" s="31" t="s">
        <v>169</v>
      </c>
    </row>
    <row r="96" spans="6:7" x14ac:dyDescent="0.25">
      <c r="F96" s="31" t="s">
        <v>170</v>
      </c>
      <c r="G96" s="31" t="s">
        <v>171</v>
      </c>
    </row>
    <row r="97" spans="6:7" x14ac:dyDescent="0.25">
      <c r="F97" s="31" t="s">
        <v>172</v>
      </c>
      <c r="G97" s="31" t="s">
        <v>173</v>
      </c>
    </row>
    <row r="98" spans="6:7" x14ac:dyDescent="0.25">
      <c r="F98" s="31" t="s">
        <v>429</v>
      </c>
      <c r="G98" s="31" t="s">
        <v>69</v>
      </c>
    </row>
    <row r="99" spans="6:7" x14ac:dyDescent="0.25">
      <c r="F99" s="31" t="s">
        <v>175</v>
      </c>
      <c r="G99" s="31" t="s">
        <v>176</v>
      </c>
    </row>
    <row r="100" spans="6:7" x14ac:dyDescent="0.25">
      <c r="F100" s="31" t="s">
        <v>177</v>
      </c>
      <c r="G100" s="31" t="s">
        <v>178</v>
      </c>
    </row>
    <row r="101" spans="6:7" x14ac:dyDescent="0.25">
      <c r="F101" s="31" t="s">
        <v>180</v>
      </c>
      <c r="G101" s="31" t="s">
        <v>181</v>
      </c>
    </row>
    <row r="102" spans="6:7" x14ac:dyDescent="0.25">
      <c r="F102" s="31" t="s">
        <v>182</v>
      </c>
      <c r="G102" s="31" t="s">
        <v>183</v>
      </c>
    </row>
    <row r="103" spans="6:7" x14ac:dyDescent="0.25">
      <c r="F103" s="31" t="s">
        <v>430</v>
      </c>
      <c r="G103" s="31" t="s">
        <v>97</v>
      </c>
    </row>
    <row r="104" spans="6:7" x14ac:dyDescent="0.25">
      <c r="F104" s="31" t="s">
        <v>431</v>
      </c>
      <c r="G104" s="31" t="s">
        <v>48</v>
      </c>
    </row>
    <row r="105" spans="6:7" x14ac:dyDescent="0.25">
      <c r="F105" s="31" t="s">
        <v>616</v>
      </c>
      <c r="G105" s="31" t="s">
        <v>174</v>
      </c>
    </row>
    <row r="106" spans="6:7" x14ac:dyDescent="0.25">
      <c r="F106" s="31" t="s">
        <v>184</v>
      </c>
      <c r="G106" s="31" t="s">
        <v>185</v>
      </c>
    </row>
    <row r="107" spans="6:7" x14ac:dyDescent="0.25">
      <c r="F107" s="31" t="s">
        <v>186</v>
      </c>
      <c r="G107" s="31" t="s">
        <v>187</v>
      </c>
    </row>
    <row r="108" spans="6:7" x14ac:dyDescent="0.25">
      <c r="F108" s="31" t="s">
        <v>188</v>
      </c>
      <c r="G108" s="31" t="s">
        <v>189</v>
      </c>
    </row>
    <row r="109" spans="6:7" x14ac:dyDescent="0.25">
      <c r="F109" s="31" t="s">
        <v>191</v>
      </c>
      <c r="G109" s="31" t="s">
        <v>192</v>
      </c>
    </row>
    <row r="110" spans="6:7" x14ac:dyDescent="0.25">
      <c r="F110" s="31" t="s">
        <v>193</v>
      </c>
      <c r="G110" s="31" t="s">
        <v>194</v>
      </c>
    </row>
    <row r="111" spans="6:7" x14ac:dyDescent="0.25">
      <c r="F111" s="31" t="s">
        <v>195</v>
      </c>
      <c r="G111" s="31" t="s">
        <v>196</v>
      </c>
    </row>
    <row r="112" spans="6:7" x14ac:dyDescent="0.25">
      <c r="F112" s="31" t="s">
        <v>197</v>
      </c>
      <c r="G112" s="31" t="s">
        <v>198</v>
      </c>
    </row>
    <row r="113" spans="6:7" x14ac:dyDescent="0.25">
      <c r="F113" s="31" t="s">
        <v>199</v>
      </c>
      <c r="G113" s="31" t="s">
        <v>200</v>
      </c>
    </row>
    <row r="114" spans="6:7" x14ac:dyDescent="0.25">
      <c r="F114" s="31" t="s">
        <v>201</v>
      </c>
      <c r="G114" s="31" t="s">
        <v>202</v>
      </c>
    </row>
    <row r="115" spans="6:7" x14ac:dyDescent="0.25">
      <c r="F115" s="31" t="s">
        <v>432</v>
      </c>
      <c r="G115" s="31" t="s">
        <v>305</v>
      </c>
    </row>
    <row r="116" spans="6:7" x14ac:dyDescent="0.25">
      <c r="F116" s="31" t="s">
        <v>203</v>
      </c>
      <c r="G116" s="31" t="s">
        <v>204</v>
      </c>
    </row>
    <row r="117" spans="6:7" x14ac:dyDescent="0.25">
      <c r="F117" s="31" t="s">
        <v>205</v>
      </c>
      <c r="G117" s="31" t="s">
        <v>206</v>
      </c>
    </row>
    <row r="118" spans="6:7" x14ac:dyDescent="0.25">
      <c r="F118" s="31" t="s">
        <v>207</v>
      </c>
      <c r="G118" s="31" t="s">
        <v>208</v>
      </c>
    </row>
    <row r="119" spans="6:7" x14ac:dyDescent="0.25">
      <c r="F119" s="31" t="s">
        <v>209</v>
      </c>
      <c r="G119" s="31" t="s">
        <v>210</v>
      </c>
    </row>
    <row r="120" spans="6:7" x14ac:dyDescent="0.25">
      <c r="F120" s="31" t="s">
        <v>211</v>
      </c>
      <c r="G120" s="31" t="s">
        <v>212</v>
      </c>
    </row>
    <row r="121" spans="6:7" x14ac:dyDescent="0.25">
      <c r="F121" s="31" t="s">
        <v>213</v>
      </c>
      <c r="G121" s="31" t="s">
        <v>214</v>
      </c>
    </row>
    <row r="122" spans="6:7" x14ac:dyDescent="0.25">
      <c r="F122" s="31" t="s">
        <v>215</v>
      </c>
      <c r="G122" s="31" t="s">
        <v>216</v>
      </c>
    </row>
    <row r="123" spans="6:7" x14ac:dyDescent="0.25">
      <c r="F123" s="31" t="s">
        <v>217</v>
      </c>
      <c r="G123" s="31" t="s">
        <v>218</v>
      </c>
    </row>
    <row r="124" spans="6:7" x14ac:dyDescent="0.25">
      <c r="F124" s="31" t="s">
        <v>220</v>
      </c>
      <c r="G124" s="31" t="s">
        <v>221</v>
      </c>
    </row>
    <row r="125" spans="6:7" x14ac:dyDescent="0.25">
      <c r="F125" s="31" t="s">
        <v>222</v>
      </c>
      <c r="G125" s="31" t="s">
        <v>223</v>
      </c>
    </row>
    <row r="126" spans="6:7" x14ac:dyDescent="0.25">
      <c r="F126" s="31" t="s">
        <v>224</v>
      </c>
      <c r="G126" s="31" t="s">
        <v>225</v>
      </c>
    </row>
    <row r="127" spans="6:7" x14ac:dyDescent="0.25">
      <c r="F127" s="31" t="s">
        <v>227</v>
      </c>
      <c r="G127" s="31" t="s">
        <v>228</v>
      </c>
    </row>
    <row r="128" spans="6:7" x14ac:dyDescent="0.25">
      <c r="F128" s="31" t="s">
        <v>230</v>
      </c>
      <c r="G128" s="31" t="s">
        <v>231</v>
      </c>
    </row>
    <row r="129" spans="6:7" x14ac:dyDescent="0.25">
      <c r="F129" s="31" t="s">
        <v>232</v>
      </c>
      <c r="G129" s="31" t="s">
        <v>233</v>
      </c>
    </row>
    <row r="130" spans="6:7" x14ac:dyDescent="0.25">
      <c r="F130" s="31" t="s">
        <v>234</v>
      </c>
      <c r="G130" s="31" t="s">
        <v>235</v>
      </c>
    </row>
    <row r="131" spans="6:7" x14ac:dyDescent="0.25">
      <c r="F131" s="31" t="s">
        <v>236</v>
      </c>
      <c r="G131" s="31" t="s">
        <v>237</v>
      </c>
    </row>
    <row r="132" spans="6:7" x14ac:dyDescent="0.25">
      <c r="F132" s="31" t="s">
        <v>433</v>
      </c>
      <c r="G132" s="31" t="s">
        <v>279</v>
      </c>
    </row>
    <row r="133" spans="6:7" x14ac:dyDescent="0.25">
      <c r="F133" s="31" t="s">
        <v>238</v>
      </c>
      <c r="G133" s="31" t="s">
        <v>239</v>
      </c>
    </row>
    <row r="134" spans="6:7" x14ac:dyDescent="0.25">
      <c r="F134" s="31" t="s">
        <v>516</v>
      </c>
      <c r="G134" s="31" t="s">
        <v>82</v>
      </c>
    </row>
    <row r="135" spans="6:7" x14ac:dyDescent="0.25">
      <c r="F135" s="31" t="s">
        <v>434</v>
      </c>
      <c r="G135" s="31" t="s">
        <v>229</v>
      </c>
    </row>
    <row r="136" spans="6:7" x14ac:dyDescent="0.25">
      <c r="F136" s="31" t="s">
        <v>240</v>
      </c>
      <c r="G136" s="31" t="s">
        <v>241</v>
      </c>
    </row>
    <row r="137" spans="6:7" x14ac:dyDescent="0.25">
      <c r="F137" s="31" t="s">
        <v>242</v>
      </c>
      <c r="G137" s="31" t="s">
        <v>243</v>
      </c>
    </row>
    <row r="138" spans="6:7" x14ac:dyDescent="0.25">
      <c r="F138" s="31" t="s">
        <v>244</v>
      </c>
      <c r="G138" s="31" t="s">
        <v>245</v>
      </c>
    </row>
    <row r="139" spans="6:7" x14ac:dyDescent="0.25">
      <c r="F139" s="31" t="s">
        <v>246</v>
      </c>
      <c r="G139" s="31" t="s">
        <v>247</v>
      </c>
    </row>
    <row r="140" spans="6:7" x14ac:dyDescent="0.25">
      <c r="F140" s="31" t="s">
        <v>248</v>
      </c>
      <c r="G140" s="31" t="s">
        <v>249</v>
      </c>
    </row>
    <row r="141" spans="6:7" x14ac:dyDescent="0.25">
      <c r="F141" s="31" t="s">
        <v>250</v>
      </c>
      <c r="G141" s="31" t="s">
        <v>251</v>
      </c>
    </row>
    <row r="142" spans="6:7" x14ac:dyDescent="0.25">
      <c r="F142" s="31" t="s">
        <v>252</v>
      </c>
      <c r="G142" s="31" t="s">
        <v>253</v>
      </c>
    </row>
    <row r="143" spans="6:7" x14ac:dyDescent="0.25">
      <c r="F143" s="31" t="s">
        <v>254</v>
      </c>
      <c r="G143" s="31" t="s">
        <v>255</v>
      </c>
    </row>
    <row r="144" spans="6:7" x14ac:dyDescent="0.25">
      <c r="F144" s="31" t="s">
        <v>256</v>
      </c>
      <c r="G144" s="31" t="s">
        <v>257</v>
      </c>
    </row>
    <row r="145" spans="6:7" x14ac:dyDescent="0.25">
      <c r="F145" s="31" t="s">
        <v>435</v>
      </c>
      <c r="G145" s="31" t="s">
        <v>133</v>
      </c>
    </row>
    <row r="146" spans="6:7" x14ac:dyDescent="0.25">
      <c r="F146" s="31" t="s">
        <v>258</v>
      </c>
      <c r="G146" s="31" t="s">
        <v>259</v>
      </c>
    </row>
    <row r="147" spans="6:7" x14ac:dyDescent="0.25">
      <c r="F147" s="31" t="s">
        <v>260</v>
      </c>
      <c r="G147" s="31" t="s">
        <v>261</v>
      </c>
    </row>
    <row r="148" spans="6:7" x14ac:dyDescent="0.25">
      <c r="F148" s="31" t="s">
        <v>262</v>
      </c>
      <c r="G148" s="31" t="s">
        <v>263</v>
      </c>
    </row>
    <row r="149" spans="6:7" x14ac:dyDescent="0.25">
      <c r="F149" s="31" t="s">
        <v>264</v>
      </c>
      <c r="G149" s="31" t="s">
        <v>265</v>
      </c>
    </row>
    <row r="150" spans="6:7" x14ac:dyDescent="0.25">
      <c r="F150" s="31" t="s">
        <v>266</v>
      </c>
      <c r="G150" s="31" t="s">
        <v>267</v>
      </c>
    </row>
    <row r="151" spans="6:7" x14ac:dyDescent="0.25">
      <c r="F151" s="31" t="s">
        <v>268</v>
      </c>
      <c r="G151" s="31" t="s">
        <v>269</v>
      </c>
    </row>
    <row r="152" spans="6:7" x14ac:dyDescent="0.25">
      <c r="F152" s="31" t="s">
        <v>270</v>
      </c>
      <c r="G152" s="31" t="s">
        <v>271</v>
      </c>
    </row>
    <row r="153" spans="6:7" x14ac:dyDescent="0.25">
      <c r="F153" s="31" t="s">
        <v>272</v>
      </c>
      <c r="G153" s="31" t="s">
        <v>273</v>
      </c>
    </row>
    <row r="154" spans="6:7" x14ac:dyDescent="0.25">
      <c r="F154" s="31" t="s">
        <v>275</v>
      </c>
      <c r="G154" s="31" t="s">
        <v>276</v>
      </c>
    </row>
    <row r="155" spans="6:7" x14ac:dyDescent="0.25">
      <c r="F155" s="31" t="s">
        <v>277</v>
      </c>
      <c r="G155" s="31" t="s">
        <v>278</v>
      </c>
    </row>
    <row r="156" spans="6:7" x14ac:dyDescent="0.25">
      <c r="F156" s="31" t="s">
        <v>280</v>
      </c>
      <c r="G156" s="31" t="s">
        <v>281</v>
      </c>
    </row>
    <row r="157" spans="6:7" x14ac:dyDescent="0.25">
      <c r="F157" s="31" t="s">
        <v>282</v>
      </c>
      <c r="G157" s="31" t="s">
        <v>283</v>
      </c>
    </row>
    <row r="158" spans="6:7" x14ac:dyDescent="0.25">
      <c r="F158" s="31" t="s">
        <v>284</v>
      </c>
      <c r="G158" s="31" t="s">
        <v>285</v>
      </c>
    </row>
    <row r="159" spans="6:7" x14ac:dyDescent="0.25">
      <c r="F159" s="31" t="s">
        <v>286</v>
      </c>
      <c r="G159" s="31" t="s">
        <v>287</v>
      </c>
    </row>
    <row r="160" spans="6:7" x14ac:dyDescent="0.25">
      <c r="F160" s="31" t="s">
        <v>288</v>
      </c>
      <c r="G160" s="31" t="s">
        <v>289</v>
      </c>
    </row>
    <row r="161" spans="6:7" x14ac:dyDescent="0.25">
      <c r="F161" s="31" t="s">
        <v>290</v>
      </c>
      <c r="G161" s="31" t="s">
        <v>291</v>
      </c>
    </row>
    <row r="162" spans="6:7" x14ac:dyDescent="0.25">
      <c r="F162" s="31" t="s">
        <v>292</v>
      </c>
      <c r="G162" s="31" t="s">
        <v>293</v>
      </c>
    </row>
    <row r="163" spans="6:7" x14ac:dyDescent="0.25">
      <c r="F163" s="31" t="s">
        <v>294</v>
      </c>
      <c r="G163" s="31" t="s">
        <v>295</v>
      </c>
    </row>
    <row r="164" spans="6:7" x14ac:dyDescent="0.25">
      <c r="F164" s="31" t="s">
        <v>436</v>
      </c>
      <c r="G164" s="31" t="s">
        <v>300</v>
      </c>
    </row>
    <row r="165" spans="6:7" x14ac:dyDescent="0.25">
      <c r="F165" s="31" t="s">
        <v>296</v>
      </c>
      <c r="G165" s="31" t="s">
        <v>297</v>
      </c>
    </row>
    <row r="166" spans="6:7" x14ac:dyDescent="0.25">
      <c r="F166" s="31" t="s">
        <v>298</v>
      </c>
      <c r="G166" s="31" t="s">
        <v>299</v>
      </c>
    </row>
    <row r="167" spans="6:7" x14ac:dyDescent="0.25">
      <c r="F167" s="31" t="s">
        <v>301</v>
      </c>
      <c r="G167" s="31" t="s">
        <v>302</v>
      </c>
    </row>
    <row r="168" spans="6:7" x14ac:dyDescent="0.25">
      <c r="F168" s="31" t="s">
        <v>437</v>
      </c>
      <c r="G168" s="31" t="s">
        <v>26</v>
      </c>
    </row>
    <row r="169" spans="6:7" x14ac:dyDescent="0.25">
      <c r="F169" s="31" t="s">
        <v>517</v>
      </c>
      <c r="G169" s="31" t="s">
        <v>110</v>
      </c>
    </row>
    <row r="170" spans="6:7" x14ac:dyDescent="0.25">
      <c r="F170" s="31" t="s">
        <v>303</v>
      </c>
      <c r="G170" s="31" t="s">
        <v>304</v>
      </c>
    </row>
    <row r="171" spans="6:7" x14ac:dyDescent="0.25">
      <c r="F171" s="31" t="s">
        <v>306</v>
      </c>
      <c r="G171" s="31" t="s">
        <v>307</v>
      </c>
    </row>
    <row r="172" spans="6:7" x14ac:dyDescent="0.25">
      <c r="F172" s="31" t="s">
        <v>308</v>
      </c>
      <c r="G172" s="31" t="s">
        <v>309</v>
      </c>
    </row>
    <row r="173" spans="6:7" x14ac:dyDescent="0.25">
      <c r="F173" s="31" t="s">
        <v>310</v>
      </c>
      <c r="G173" s="31" t="s">
        <v>311</v>
      </c>
    </row>
    <row r="174" spans="6:7" x14ac:dyDescent="0.25">
      <c r="F174" s="31" t="s">
        <v>312</v>
      </c>
      <c r="G174" s="31" t="s">
        <v>313</v>
      </c>
    </row>
    <row r="175" spans="6:7" x14ac:dyDescent="0.25">
      <c r="F175" s="31" t="s">
        <v>314</v>
      </c>
      <c r="G175" s="31" t="s">
        <v>315</v>
      </c>
    </row>
    <row r="176" spans="6:7" x14ac:dyDescent="0.25">
      <c r="F176" s="31" t="s">
        <v>316</v>
      </c>
      <c r="G176" s="31" t="s">
        <v>317</v>
      </c>
    </row>
    <row r="177" spans="6:7" x14ac:dyDescent="0.25">
      <c r="F177" s="31" t="s">
        <v>318</v>
      </c>
      <c r="G177" s="31" t="s">
        <v>319</v>
      </c>
    </row>
    <row r="178" spans="6:7" x14ac:dyDescent="0.25">
      <c r="F178" s="31" t="s">
        <v>320</v>
      </c>
      <c r="G178" s="31" t="s">
        <v>321</v>
      </c>
    </row>
    <row r="179" spans="6:7" x14ac:dyDescent="0.25">
      <c r="F179" s="31" t="s">
        <v>438</v>
      </c>
      <c r="G179" s="31" t="s">
        <v>362</v>
      </c>
    </row>
    <row r="180" spans="6:7" x14ac:dyDescent="0.25">
      <c r="F180" s="31" t="s">
        <v>323</v>
      </c>
      <c r="G180" s="31" t="s">
        <v>324</v>
      </c>
    </row>
    <row r="181" spans="6:7" x14ac:dyDescent="0.25">
      <c r="F181" s="31" t="s">
        <v>325</v>
      </c>
      <c r="G181" s="31" t="s">
        <v>326</v>
      </c>
    </row>
    <row r="182" spans="6:7" x14ac:dyDescent="0.25">
      <c r="F182" s="31" t="s">
        <v>327</v>
      </c>
      <c r="G182" s="31" t="s">
        <v>328</v>
      </c>
    </row>
    <row r="183" spans="6:7" x14ac:dyDescent="0.25">
      <c r="F183" s="31" t="s">
        <v>329</v>
      </c>
      <c r="G183" s="31" t="s">
        <v>330</v>
      </c>
    </row>
    <row r="184" spans="6:7" x14ac:dyDescent="0.25">
      <c r="F184" s="31" t="s">
        <v>331</v>
      </c>
      <c r="G184" s="31" t="s">
        <v>332</v>
      </c>
    </row>
    <row r="185" spans="6:7" x14ac:dyDescent="0.25">
      <c r="F185" s="31" t="s">
        <v>439</v>
      </c>
      <c r="G185" s="31" t="s">
        <v>365</v>
      </c>
    </row>
    <row r="186" spans="6:7" x14ac:dyDescent="0.25">
      <c r="F186" s="31" t="s">
        <v>333</v>
      </c>
      <c r="G186" s="31" t="s">
        <v>334</v>
      </c>
    </row>
    <row r="187" spans="6:7" x14ac:dyDescent="0.25">
      <c r="F187" s="31" t="s">
        <v>335</v>
      </c>
      <c r="G187" s="31" t="s">
        <v>336</v>
      </c>
    </row>
    <row r="188" spans="6:7" x14ac:dyDescent="0.25">
      <c r="F188" s="31" t="s">
        <v>337</v>
      </c>
      <c r="G188" s="31" t="s">
        <v>338</v>
      </c>
    </row>
    <row r="189" spans="6:7" x14ac:dyDescent="0.25">
      <c r="F189" s="31" t="s">
        <v>339</v>
      </c>
      <c r="G189" s="31" t="s">
        <v>340</v>
      </c>
    </row>
    <row r="190" spans="6:7" x14ac:dyDescent="0.25">
      <c r="F190" s="31" t="s">
        <v>341</v>
      </c>
      <c r="G190" s="31" t="s">
        <v>342</v>
      </c>
    </row>
    <row r="191" spans="6:7" x14ac:dyDescent="0.25">
      <c r="F191" s="31" t="s">
        <v>343</v>
      </c>
      <c r="G191" s="31" t="s">
        <v>344</v>
      </c>
    </row>
    <row r="192" spans="6:7" x14ac:dyDescent="0.25">
      <c r="F192" s="31" t="s">
        <v>345</v>
      </c>
      <c r="G192" s="31" t="s">
        <v>346</v>
      </c>
    </row>
    <row r="193" spans="6:7" x14ac:dyDescent="0.25">
      <c r="F193" s="31" t="s">
        <v>347</v>
      </c>
      <c r="G193" s="31" t="s">
        <v>348</v>
      </c>
    </row>
    <row r="194" spans="6:7" x14ac:dyDescent="0.25">
      <c r="F194" s="31" t="s">
        <v>349</v>
      </c>
      <c r="G194" s="31" t="s">
        <v>350</v>
      </c>
    </row>
    <row r="195" spans="6:7" x14ac:dyDescent="0.25">
      <c r="F195" s="31" t="s">
        <v>351</v>
      </c>
      <c r="G195" s="31" t="s">
        <v>352</v>
      </c>
    </row>
    <row r="196" spans="6:7" x14ac:dyDescent="0.25">
      <c r="F196" s="31" t="s">
        <v>353</v>
      </c>
      <c r="G196" s="31" t="s">
        <v>354</v>
      </c>
    </row>
    <row r="197" spans="6:7" x14ac:dyDescent="0.25">
      <c r="F197" s="31" t="s">
        <v>355</v>
      </c>
      <c r="G197" s="31" t="s">
        <v>356</v>
      </c>
    </row>
    <row r="198" spans="6:7" x14ac:dyDescent="0.25">
      <c r="F198" s="31" t="s">
        <v>360</v>
      </c>
      <c r="G198" s="31" t="s">
        <v>361</v>
      </c>
    </row>
    <row r="199" spans="6:7" x14ac:dyDescent="0.25">
      <c r="F199" s="31" t="s">
        <v>363</v>
      </c>
      <c r="G199" s="31" t="s">
        <v>364</v>
      </c>
    </row>
    <row r="200" spans="6:7" x14ac:dyDescent="0.25">
      <c r="F200" s="31" t="s">
        <v>366</v>
      </c>
      <c r="G200" s="31" t="s">
        <v>367</v>
      </c>
    </row>
    <row r="201" spans="6:7" x14ac:dyDescent="0.25">
      <c r="F201" s="31" t="s">
        <v>368</v>
      </c>
      <c r="G201" s="31" t="s">
        <v>369</v>
      </c>
    </row>
    <row r="202" spans="6:7" x14ac:dyDescent="0.25">
      <c r="F202" s="31" t="s">
        <v>440</v>
      </c>
      <c r="G202" s="31" t="s">
        <v>179</v>
      </c>
    </row>
    <row r="203" spans="6:7" x14ac:dyDescent="0.25">
      <c r="F203" s="31" t="s">
        <v>370</v>
      </c>
      <c r="G203" s="31" t="s">
        <v>371</v>
      </c>
    </row>
    <row r="204" spans="6:7" x14ac:dyDescent="0.25">
      <c r="F204" s="31" t="s">
        <v>372</v>
      </c>
      <c r="G204" s="31" t="s">
        <v>373</v>
      </c>
    </row>
    <row r="205" spans="6:7" x14ac:dyDescent="0.25">
      <c r="F205" s="31" t="s">
        <v>374</v>
      </c>
      <c r="G205" s="31" t="s">
        <v>375</v>
      </c>
    </row>
    <row r="206" spans="6:7" x14ac:dyDescent="0.25">
      <c r="F206" s="31" t="s">
        <v>376</v>
      </c>
      <c r="G206" s="31" t="s">
        <v>377</v>
      </c>
    </row>
    <row r="207" spans="6:7" x14ac:dyDescent="0.25">
      <c r="F207" s="31" t="s">
        <v>378</v>
      </c>
      <c r="G207" s="31" t="s">
        <v>379</v>
      </c>
    </row>
    <row r="208" spans="6:7" x14ac:dyDescent="0.25">
      <c r="F208" s="31" t="s">
        <v>380</v>
      </c>
      <c r="G208" s="31" t="s">
        <v>381</v>
      </c>
    </row>
    <row r="209" spans="6:7" x14ac:dyDescent="0.25">
      <c r="F209" s="31" t="s">
        <v>382</v>
      </c>
      <c r="G209" s="31" t="s">
        <v>383</v>
      </c>
    </row>
    <row r="210" spans="6:7" x14ac:dyDescent="0.25">
      <c r="F210" s="31" t="s">
        <v>384</v>
      </c>
      <c r="G210" s="31" t="s">
        <v>385</v>
      </c>
    </row>
    <row r="211" spans="6:7" x14ac:dyDescent="0.25">
      <c r="F211" s="31" t="s">
        <v>386</v>
      </c>
      <c r="G211" s="31" t="s">
        <v>387</v>
      </c>
    </row>
    <row r="212" spans="6:7" x14ac:dyDescent="0.25">
      <c r="F212" s="31" t="s">
        <v>388</v>
      </c>
      <c r="G212" s="31" t="s">
        <v>389</v>
      </c>
    </row>
    <row r="213" spans="6:7" x14ac:dyDescent="0.25">
      <c r="F213" s="31" t="s">
        <v>390</v>
      </c>
      <c r="G213" s="31" t="s">
        <v>391</v>
      </c>
    </row>
    <row r="214" spans="6:7" x14ac:dyDescent="0.25">
      <c r="F214" s="31" t="s">
        <v>392</v>
      </c>
      <c r="G214" s="31" t="s">
        <v>393</v>
      </c>
    </row>
    <row r="215" spans="6:7" x14ac:dyDescent="0.25">
      <c r="F215" s="31" t="s">
        <v>441</v>
      </c>
      <c r="G215" s="31" t="s">
        <v>113</v>
      </c>
    </row>
    <row r="216" spans="6:7" x14ac:dyDescent="0.25">
      <c r="F216" s="31" t="s">
        <v>395</v>
      </c>
      <c r="G216" s="31" t="s">
        <v>396</v>
      </c>
    </row>
    <row r="217" spans="6:7" x14ac:dyDescent="0.25">
      <c r="F217" s="31" t="s">
        <v>397</v>
      </c>
      <c r="G217" s="31" t="s">
        <v>398</v>
      </c>
    </row>
    <row r="218" spans="6:7" x14ac:dyDescent="0.25">
      <c r="F218" s="31" t="s">
        <v>399</v>
      </c>
      <c r="G218" s="31" t="s">
        <v>400</v>
      </c>
    </row>
    <row r="219" spans="6:7" x14ac:dyDescent="0.25">
      <c r="F219" s="31" t="s">
        <v>442</v>
      </c>
      <c r="G219" s="31" t="s">
        <v>359</v>
      </c>
    </row>
    <row r="220" spans="6:7" x14ac:dyDescent="0.25">
      <c r="F220" s="31" t="s">
        <v>401</v>
      </c>
      <c r="G220" s="31" t="s">
        <v>402</v>
      </c>
    </row>
    <row r="221" spans="6:7" x14ac:dyDescent="0.25">
      <c r="F221" s="31" t="s">
        <v>403</v>
      </c>
      <c r="G221" s="31" t="s">
        <v>404</v>
      </c>
    </row>
    <row r="222" spans="6:7" x14ac:dyDescent="0.25">
      <c r="F222" s="31" t="s">
        <v>405</v>
      </c>
      <c r="G222" s="31" t="s">
        <v>406</v>
      </c>
    </row>
    <row r="223" spans="6:7" x14ac:dyDescent="0.25">
      <c r="F223" s="31" t="s">
        <v>407</v>
      </c>
      <c r="G223" s="31" t="s">
        <v>408</v>
      </c>
    </row>
    <row r="224" spans="6:7" x14ac:dyDescent="0.25">
      <c r="F224" s="31" t="s">
        <v>409</v>
      </c>
      <c r="G224" s="31" t="s">
        <v>410</v>
      </c>
    </row>
    <row r="225" spans="6:7" x14ac:dyDescent="0.25">
      <c r="F225" s="31" t="s">
        <v>411</v>
      </c>
      <c r="G225" s="31" t="s">
        <v>412</v>
      </c>
    </row>
    <row r="226" spans="6:7" x14ac:dyDescent="0.25">
      <c r="F226" s="31" t="s">
        <v>413</v>
      </c>
      <c r="G226" s="31" t="s">
        <v>414</v>
      </c>
    </row>
  </sheetData>
  <sheetProtection algorithmName="SHA-512" hashValue="qDBwlaJNiXn4TLql4RkovYWp15NNmsdyziXl+nrvP2mjGkAdZ9I+46UKKMKGJ6z72OIgMhISkNiutqNxRKOlOQ==" saltValue="Eznn8fXxpn3BeLnADh2y9w==" spinCount="100000" sheet="1" objects="1" scenarios="1"/>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F435012FFB99B4BAE8715812D05D364" ma:contentTypeVersion="9" ma:contentTypeDescription="Create a new document." ma:contentTypeScope="" ma:versionID="1eed6f476767932f95f3846b55a81349">
  <xsd:schema xmlns:xsd="http://www.w3.org/2001/XMLSchema" xmlns:xs="http://www.w3.org/2001/XMLSchema" xmlns:p="http://schemas.microsoft.com/office/2006/metadata/properties" targetNamespace="http://schemas.microsoft.com/office/2006/metadata/properties" ma:root="true" ma:fieldsID="33f78029a1a20bbf96083c31ba91f7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sisl>
</file>

<file path=customXml/itemProps1.xml><?xml version="1.0" encoding="utf-8"?>
<ds:datastoreItem xmlns:ds="http://schemas.openxmlformats.org/officeDocument/2006/customXml" ds:itemID="{0AC321CE-AD4D-4E3B-ACE0-59CC37BD360A}">
  <ds:schemaRefs>
    <ds:schemaRef ds:uri="http://schemas.microsoft.com/sharepoint/v3/contenttype/forms"/>
  </ds:schemaRefs>
</ds:datastoreItem>
</file>

<file path=customXml/itemProps2.xml><?xml version="1.0" encoding="utf-8"?>
<ds:datastoreItem xmlns:ds="http://schemas.openxmlformats.org/officeDocument/2006/customXml" ds:itemID="{80FADA14-6703-4C43-A99C-77F88C1AE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4687213-4AF6-44F0-BFDE-CD3A67E88B80}">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4.xml><?xml version="1.0" encoding="utf-8"?>
<ds:datastoreItem xmlns:ds="http://schemas.openxmlformats.org/officeDocument/2006/customXml" ds:itemID="{05E43BB5-276D-4FE1-9F83-375999D5AEC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Instruction</vt:lpstr>
      <vt:lpstr>Error Check</vt:lpstr>
      <vt:lpstr>Attestation Questionnaire</vt:lpstr>
      <vt:lpstr>DATA</vt:lpstr>
      <vt:lpstr>Lookups</vt:lpstr>
      <vt:lpstr>cu_names</vt:lpstr>
      <vt:lpstr>file_valid</vt:lpstr>
      <vt:lpstr>filename_valid</vt:lpstr>
      <vt:lpstr>Options</vt:lpstr>
      <vt:lpstr>'Attestation Questionnaire'!Print_Area</vt:lpstr>
      <vt:lpstr>Instruction!Print_Area</vt:lpstr>
      <vt:lpstr>'Attestation Questionnaire'!Print_Titles</vt:lpstr>
      <vt:lpstr>'Error Check'!Print_Titles</vt:lpstr>
      <vt:lpstr>regno_selected</vt:lpstr>
      <vt:lpstr>selected_credit_union</vt:lpstr>
      <vt:lpstr>selected_regno</vt:lpstr>
      <vt:lpstr>service_provider</vt:lpstr>
      <vt:lpstr>workbook_name</vt:lpstr>
      <vt:lpstr>worksheet_name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MPCAS - Checklist</dc:title>
  <dc:creator>Sheehan, Emily;Corcoran, Marcus</dc:creator>
  <cp:keywords>Public</cp:keywords>
  <cp:lastModifiedBy>Central Bank of Ireland</cp:lastModifiedBy>
  <cp:lastPrinted>2021-03-11T09:35:37Z</cp:lastPrinted>
  <dcterms:created xsi:type="dcterms:W3CDTF">2013-05-30T08:10:26Z</dcterms:created>
  <dcterms:modified xsi:type="dcterms:W3CDTF">2023-09-27T09:29:20Z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289eba0c-84e3-4683-ba58-7ebb30f90d9e</vt:lpwstr>
  </property>
  <property fmtid="{D5CDD505-2E9C-101B-9397-08002B2CF9AE}" pid="3" name="bjSaver">
    <vt:lpwstr>wRQlyAVvd9hIJerUpSUKWVA8nBdHIwKj</vt:lpwstr>
  </property>
  <property fmtid="{D5CDD505-2E9C-101B-9397-08002B2CF9AE}" pid="4" name="_AdHocReviewCycleID">
    <vt:i4>-1316413109</vt:i4>
  </property>
  <property fmtid="{D5CDD505-2E9C-101B-9397-08002B2CF9AE}" pid="5" name="_NewReviewCycle">
    <vt:lpwstr/>
  </property>
  <property fmtid="{D5CDD505-2E9C-101B-9397-08002B2CF9AE}" pid="6" name="_EmailSubject">
    <vt:lpwstr>Changes to the Applying for Approvals section of the Credit Unions area of the website</vt:lpwstr>
  </property>
  <property fmtid="{D5CDD505-2E9C-101B-9397-08002B2CF9AE}" pid="7" name="_AuthorEmail">
    <vt:lpwstr>rcupolicy@centralbank.ie</vt:lpwstr>
  </property>
  <property fmtid="{D5CDD505-2E9C-101B-9397-08002B2CF9AE}" pid="8" name="_AuthorEmailDisplayName">
    <vt:lpwstr>RCUPolicy</vt:lpwstr>
  </property>
  <property fmtid="{D5CDD505-2E9C-101B-9397-08002B2CF9AE}" pid="9" name="_PreviousAdHocReviewCycleID">
    <vt:i4>-852835538</vt:i4>
  </property>
  <property fmtid="{D5CDD505-2E9C-101B-9397-08002B2CF9AE}" pid="10" name="ContentTypeId">
    <vt:lpwstr>0x010100AF435012FFB99B4BAE8715812D05D364</vt:lpwstr>
  </property>
  <property fmtid="{D5CDD505-2E9C-101B-9397-08002B2CF9AE}" pid="11" name="_ReviewingToolsShownOnce">
    <vt:lpwstr/>
  </property>
  <property fmtid="{D5CDD505-2E9C-101B-9397-08002B2CF9AE}" pid="12" name="bjClsUserRVM">
    <vt:lpwstr>[]</vt:lpwstr>
  </property>
  <property fmtid="{D5CDD505-2E9C-101B-9397-08002B2CF9AE}" pid="13" name="bjLeftHeaderLabel-first">
    <vt:lpwstr>&amp;"Times New Roman,Regular"&amp;12&amp;K000000Central Bank of Ireland - PUBLIC</vt:lpwstr>
  </property>
  <property fmtid="{D5CDD505-2E9C-101B-9397-08002B2CF9AE}" pid="14" name="bjLeftHeaderLabel-even">
    <vt:lpwstr>&amp;"Times New Roman,Regular"&amp;12&amp;K000000Central Bank of Ireland - PUBLIC</vt:lpwstr>
  </property>
  <property fmtid="{D5CDD505-2E9C-101B-9397-08002B2CF9AE}" pid="15" name="bjLeftHeaderLabel">
    <vt:lpwstr>&amp;"Times New Roman,Regular"&amp;12&amp;K000000Central Bank of Ireland - PUBLIC</vt:lpwstr>
  </property>
  <property fmtid="{D5CDD505-2E9C-101B-9397-08002B2CF9AE}" pid="16"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7" name="bjDocumentLabelXML-0">
    <vt:lpwstr>ames.com/2008/01/sie/internal/label"&gt;&lt;element uid="33ed6465-8d2f-4fab-bbbc-787e2c148707" value="" /&gt;&lt;/sisl&gt;</vt:lpwstr>
  </property>
  <property fmtid="{D5CDD505-2E9C-101B-9397-08002B2CF9AE}" pid="18" name="bjDocumentSecurityLabel">
    <vt:lpwstr>Public</vt:lpwstr>
  </property>
</Properties>
</file>